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5" windowWidth="15480" windowHeight="465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Ｈ30" sheetId="6" r:id="rId6"/>
    <sheet name="Ｈ29" sheetId="7" r:id="rId7"/>
    <sheet name="Ｈ28" sheetId="8" r:id="rId8"/>
    <sheet name="Ｈ27" sheetId="9" r:id="rId9"/>
    <sheet name="Ｈ26" sheetId="10" r:id="rId10"/>
    <sheet name="Ｈ25" sheetId="11" r:id="rId11"/>
    <sheet name="Ｈ24" sheetId="12" r:id="rId12"/>
  </sheets>
  <definedNames>
    <definedName name="_xlnm.Print_Area" localSheetId="11">'Ｈ24'!$B$1:$L$60</definedName>
    <definedName name="_xlnm.Print_Area" localSheetId="10">'Ｈ25'!$B$1:$L$60</definedName>
    <definedName name="_xlnm.Print_Area" localSheetId="9">'Ｈ26'!$B$1:$L$60</definedName>
    <definedName name="_xlnm.Print_Area" localSheetId="8">'Ｈ27'!$B$1:$L$60</definedName>
    <definedName name="_xlnm.Print_Area" localSheetId="7">'Ｈ28'!$B$1:$L$60</definedName>
    <definedName name="_xlnm.Print_Area" localSheetId="6">'Ｈ29'!$B$1:$L$60</definedName>
    <definedName name="_xlnm.Print_Area" localSheetId="5">'Ｈ30'!$B$1:$L$60</definedName>
    <definedName name="_xlnm.Print_Area" localSheetId="4">'R1'!$B$1:$L$62</definedName>
    <definedName name="_xlnm.Print_Area" localSheetId="3">'R2'!$B$1:$L$62</definedName>
    <definedName name="_xlnm.Print_Area" localSheetId="2">'R3'!$B$1:$L$62</definedName>
    <definedName name="_xlnm.Print_Area" localSheetId="1">'R4'!$B$1:$L$62</definedName>
  </definedNames>
  <calcPr fullCalcOnLoad="1"/>
</workbook>
</file>

<file path=xl/sharedStrings.xml><?xml version="1.0" encoding="utf-8"?>
<sst xmlns="http://schemas.openxmlformats.org/spreadsheetml/2006/main" count="1213" uniqueCount="94">
  <si>
    <t>（１）目的別内訳</t>
  </si>
  <si>
    <t>構成比</t>
  </si>
  <si>
    <t>予　算　額</t>
  </si>
  <si>
    <t>市税</t>
  </si>
  <si>
    <t>千円</t>
  </si>
  <si>
    <t>％</t>
  </si>
  <si>
    <t>議会費</t>
  </si>
  <si>
    <t>地方譲与税</t>
  </si>
  <si>
    <t>総務費</t>
  </si>
  <si>
    <t>利子割交付金</t>
  </si>
  <si>
    <t>民生費</t>
  </si>
  <si>
    <t>地方消費税交付金</t>
  </si>
  <si>
    <t>衛生費</t>
  </si>
  <si>
    <t>ゴルフ場利用税交付金</t>
  </si>
  <si>
    <t>労働費</t>
  </si>
  <si>
    <t>農林業費</t>
  </si>
  <si>
    <t>自動車取得税交付金</t>
  </si>
  <si>
    <t>商工費</t>
  </si>
  <si>
    <t>地方交付税</t>
  </si>
  <si>
    <t>土木費</t>
  </si>
  <si>
    <t>交通安全対策特別交付金</t>
  </si>
  <si>
    <t>消防費</t>
  </si>
  <si>
    <t>分担金及び負担金</t>
  </si>
  <si>
    <t>教育費</t>
  </si>
  <si>
    <t>使用料及び手数料</t>
  </si>
  <si>
    <t>災害復旧費</t>
  </si>
  <si>
    <t>国庫支出金</t>
  </si>
  <si>
    <t>公債費</t>
  </si>
  <si>
    <t>県支出金</t>
  </si>
  <si>
    <t>諸支出金</t>
  </si>
  <si>
    <t>財産収入</t>
  </si>
  <si>
    <t>予備費</t>
  </si>
  <si>
    <t>寄附金</t>
  </si>
  <si>
    <t>繰入金</t>
  </si>
  <si>
    <t>繰越金</t>
  </si>
  <si>
    <t>諸収入</t>
  </si>
  <si>
    <t>市債</t>
  </si>
  <si>
    <t>合              計</t>
  </si>
  <si>
    <t>合          計</t>
  </si>
  <si>
    <t>地方特例交付金</t>
  </si>
  <si>
    <t>予  算  額</t>
  </si>
  <si>
    <t>人件費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</si>
  <si>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</si>
  <si>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</si>
  <si>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</si>
  <si>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</si>
  <si>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</si>
  <si>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</si>
  <si>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</si>
  <si>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</si>
  <si>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</si>
  <si>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</si>
  <si>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</si>
  <si>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配当割交付金</t>
  </si>
  <si>
    <t>株式等譲渡所得割交付金</t>
  </si>
  <si>
    <t>自主財源</t>
  </si>
  <si>
    <t>依存財源</t>
  </si>
  <si>
    <t>計</t>
  </si>
  <si>
    <t>合　　　　　計</t>
  </si>
  <si>
    <t>合　　　　　計</t>
  </si>
  <si>
    <t>科　　　　目</t>
  </si>
  <si>
    <t>予　算　額</t>
  </si>
  <si>
    <t>科　　　　目</t>
  </si>
  <si>
    <t>歳　　　　　　　　　　入</t>
  </si>
  <si>
    <t>（２） 自主・依存財源、性質別内訳</t>
  </si>
  <si>
    <t>歳　　　　　　　　　　出</t>
  </si>
  <si>
    <r>
      <t>資料：</t>
    </r>
    <r>
      <rPr>
        <sz val="11"/>
        <rFont val="ＭＳ Ｐ明朝"/>
        <family val="1"/>
      </rPr>
      <t>財政課</t>
    </r>
  </si>
  <si>
    <t>１４-１　一般会計当初予算</t>
  </si>
  <si>
    <r>
      <t xml:space="preserve"> 注 ：</t>
    </r>
    <r>
      <rPr>
        <sz val="11"/>
        <rFont val="ＭＳ Ｐ明朝"/>
        <family val="1"/>
      </rPr>
      <t>端数処理の関係上、構成比の計数値が合わない場合がある。</t>
    </r>
  </si>
  <si>
    <t>平成24年度</t>
  </si>
  <si>
    <t>歳　　　　　　　　　　入</t>
  </si>
  <si>
    <t>歳　　　　　　　　　　出</t>
  </si>
  <si>
    <t>予　算　額</t>
  </si>
  <si>
    <t>（２） 自主・依存財源、性質別内訳</t>
  </si>
  <si>
    <t>計</t>
  </si>
  <si>
    <t>計</t>
  </si>
  <si>
    <t>合　　　　　計</t>
  </si>
  <si>
    <t>平成25年度</t>
  </si>
  <si>
    <t>１４-１　一般会計当初予算</t>
  </si>
  <si>
    <t>平成26年度</t>
  </si>
  <si>
    <t>平成27年度</t>
  </si>
  <si>
    <t>平成28年度</t>
  </si>
  <si>
    <t>平成29年度</t>
  </si>
  <si>
    <t>平成30年度</t>
  </si>
  <si>
    <t>令和元年度</t>
  </si>
  <si>
    <t>環境性能割交付金</t>
  </si>
  <si>
    <t>環境性能割交付金</t>
  </si>
  <si>
    <t>令和元年度</t>
  </si>
  <si>
    <t>令和２年度</t>
  </si>
  <si>
    <t>令和２年度</t>
  </si>
  <si>
    <t>法人事業税交付金</t>
  </si>
  <si>
    <t>令和３年度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</si>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</sst>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&quot;-&quot;"/>
    <numFmt numFmtId="178" formatCode="0.0000_ "/>
    <numFmt numFmtId="179" formatCode="0.000_ "/>
    <numFmt numFmtId="180" formatCode="0.00_ "/>
    <numFmt numFmtId="181" formatCode="0.0_ "/>
    <numFmt numFmtId="182" formatCode="0_);[Red]\(0\)"/>
    <numFmt numFmtId="183" formatCode="0.0_);[Red]\(0.0\)"/>
    <numFmt numFmtId="184" formatCode="#,##0.0_ "/>
    <numFmt numFmtId="185" formatCode="#,##0.000;\-#,##0.000"/>
    <numFmt numFmtId="186" formatCode="#,##0.0000;\-#,##0.0000"/>
    <numFmt numFmtId="187" formatCode="#,##0.00000;\-#,##0.00000"/>
    <numFmt numFmtId="188" formatCode="#,##0.000000;\-#,##0.000000"/>
    <numFmt numFmtId="189" formatCode="#,##0.0000000;\-#,##0.0000000"/>
    <numFmt numFmtId="190" formatCode="#,##0.00000000;\-#,##0.00000000"/>
    <numFmt numFmtId="191" formatCode="#,##0.000000000;\-#,##0.000000000"/>
    <numFmt numFmtId="192" formatCode="#,##0.0000000000;\-#,##0.0000000000"/>
    <numFmt numFmtId="193" formatCode="#,##0.00000000000;\-#,##0.00000000000"/>
    <numFmt numFmtId="194" formatCode="#,##0.000000000000;\-#,##0.000000000000"/>
    <numFmt numFmtId="195" formatCode="#,##0.0000000000000;\-#,##0.0000000000000"/>
    <numFmt numFmtId="196" formatCode="#,##0.00000000000000;\-#,##0.00000000000000"/>
    <numFmt numFmtId="197" formatCode="#,##0.000000000000000;\-#,##0.000000000000000"/>
    <numFmt numFmtId="198" formatCode="#,##0.0000000000000000;\-#,##0.0000000000000000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37" fontId="11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 applyProtection="1">
      <alignment vertical="center"/>
      <protection/>
    </xf>
    <xf numFmtId="0" fontId="11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vertical="center"/>
    </xf>
    <xf numFmtId="176" fontId="12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76" fontId="12" fillId="0" borderId="17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176" fontId="12" fillId="0" borderId="22" xfId="0" applyNumberFormat="1" applyFont="1" applyFill="1" applyBorder="1" applyAlignment="1" applyProtection="1">
      <alignment vertical="center"/>
      <protection/>
    </xf>
    <xf numFmtId="0" fontId="11" fillId="0" borderId="15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176" fontId="11" fillId="33" borderId="0" xfId="0" applyNumberFormat="1" applyFont="1" applyFill="1" applyAlignment="1" applyProtection="1">
      <alignment vertical="center"/>
      <protection/>
    </xf>
    <xf numFmtId="0" fontId="11" fillId="33" borderId="14" xfId="0" applyFont="1" applyFill="1" applyBorder="1" applyAlignment="1">
      <alignment horizontal="distributed" vertical="center"/>
    </xf>
    <xf numFmtId="0" fontId="12" fillId="33" borderId="15" xfId="0" applyFont="1" applyFill="1" applyBorder="1" applyAlignment="1">
      <alignment vertical="center"/>
    </xf>
    <xf numFmtId="176" fontId="12" fillId="33" borderId="15" xfId="0" applyNumberFormat="1" applyFont="1" applyFill="1" applyBorder="1" applyAlignment="1" applyProtection="1">
      <alignment vertical="center"/>
      <protection/>
    </xf>
    <xf numFmtId="0" fontId="12" fillId="33" borderId="23" xfId="0" applyFont="1" applyFill="1" applyBorder="1" applyAlignment="1">
      <alignment horizontal="center" vertical="center"/>
    </xf>
    <xf numFmtId="37" fontId="12" fillId="33" borderId="24" xfId="0" applyNumberFormat="1" applyFont="1" applyFill="1" applyBorder="1" applyAlignment="1" applyProtection="1">
      <alignment vertical="center"/>
      <protection/>
    </xf>
    <xf numFmtId="37" fontId="12" fillId="33" borderId="16" xfId="0" applyNumberFormat="1" applyFont="1" applyFill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82" fontId="11" fillId="33" borderId="13" xfId="0" applyNumberFormat="1" applyFont="1" applyFill="1" applyBorder="1" applyAlignment="1" applyProtection="1">
      <alignment horizontal="right" vertical="center"/>
      <protection/>
    </xf>
    <xf numFmtId="37" fontId="12" fillId="33" borderId="25" xfId="0" applyNumberFormat="1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>
      <alignment vertical="center"/>
    </xf>
    <xf numFmtId="176" fontId="12" fillId="33" borderId="17" xfId="0" applyNumberFormat="1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>
      <alignment vertical="center"/>
    </xf>
    <xf numFmtId="176" fontId="11" fillId="33" borderId="0" xfId="0" applyNumberFormat="1" applyFont="1" applyFill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2" fillId="33" borderId="21" xfId="0" applyFont="1" applyFill="1" applyBorder="1" applyAlignment="1">
      <alignment horizontal="center" vertical="center"/>
    </xf>
    <xf numFmtId="37" fontId="12" fillId="0" borderId="24" xfId="0" applyNumberFormat="1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>
      <alignment horizontal="center" vertical="center"/>
    </xf>
    <xf numFmtId="37" fontId="11" fillId="34" borderId="13" xfId="0" applyNumberFormat="1" applyFont="1" applyFill="1" applyBorder="1" applyAlignment="1" applyProtection="1">
      <alignment vertical="center"/>
      <protection/>
    </xf>
    <xf numFmtId="37" fontId="12" fillId="34" borderId="24" xfId="0" applyNumberFormat="1" applyFont="1" applyFill="1" applyBorder="1" applyAlignment="1" applyProtection="1">
      <alignment vertical="center"/>
      <protection/>
    </xf>
    <xf numFmtId="37" fontId="12" fillId="34" borderId="16" xfId="0" applyNumberFormat="1" applyFont="1" applyFill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82" fontId="11" fillId="34" borderId="13" xfId="0" applyNumberFormat="1" applyFont="1" applyFill="1" applyBorder="1" applyAlignment="1" applyProtection="1">
      <alignment horizontal="right" vertical="center"/>
      <protection/>
    </xf>
    <xf numFmtId="37" fontId="12" fillId="34" borderId="25" xfId="0" applyNumberFormat="1" applyFont="1" applyFill="1" applyBorder="1" applyAlignment="1" applyProtection="1">
      <alignment vertical="center"/>
      <protection/>
    </xf>
    <xf numFmtId="37" fontId="52" fillId="0" borderId="13" xfId="0" applyNumberFormat="1" applyFont="1" applyFill="1" applyBorder="1" applyAlignment="1" applyProtection="1">
      <alignment vertical="center"/>
      <protection/>
    </xf>
    <xf numFmtId="37" fontId="53" fillId="0" borderId="24" xfId="0" applyNumberFormat="1" applyFont="1" applyFill="1" applyBorder="1" applyAlignment="1" applyProtection="1">
      <alignment vertical="center"/>
      <protection/>
    </xf>
    <xf numFmtId="37" fontId="53" fillId="0" borderId="16" xfId="0" applyNumberFormat="1" applyFont="1" applyFill="1" applyBorder="1" applyAlignment="1" applyProtection="1">
      <alignment vertical="center"/>
      <protection/>
    </xf>
    <xf numFmtId="177" fontId="52" fillId="0" borderId="13" xfId="0" applyNumberFormat="1" applyFont="1" applyFill="1" applyBorder="1" applyAlignment="1" applyProtection="1">
      <alignment vertical="center"/>
      <protection/>
    </xf>
    <xf numFmtId="182" fontId="52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25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37" fontId="12" fillId="0" borderId="16" xfId="0" applyNumberFormat="1" applyFont="1" applyFill="1" applyBorder="1" applyAlignment="1" applyProtection="1">
      <alignment vertical="center"/>
      <protection/>
    </xf>
    <xf numFmtId="176" fontId="52" fillId="33" borderId="0" xfId="0" applyNumberFormat="1" applyFont="1" applyFill="1" applyAlignment="1" applyProtection="1">
      <alignment vertical="center"/>
      <protection/>
    </xf>
    <xf numFmtId="176" fontId="52" fillId="0" borderId="0" xfId="0" applyNumberFormat="1" applyFont="1" applyFill="1" applyAlignment="1" applyProtection="1">
      <alignment vertical="center"/>
      <protection/>
    </xf>
    <xf numFmtId="177" fontId="11" fillId="0" borderId="13" xfId="0" applyNumberFormat="1" applyFont="1" applyFill="1" applyBorder="1" applyAlignment="1" applyProtection="1">
      <alignment vertical="center"/>
      <protection/>
    </xf>
    <xf numFmtId="182" fontId="11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36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11" fillId="0" borderId="36" xfId="0" applyFont="1" applyFill="1" applyBorder="1" applyAlignment="1">
      <alignment horizontal="center" vertical="center" textRotation="255"/>
    </xf>
    <xf numFmtId="0" fontId="11" fillId="0" borderId="38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0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I48" sqref="I48"/>
    </sheetView>
  </sheetViews>
  <sheetFormatPr defaultColWidth="8.59765625" defaultRowHeight="15"/>
  <cols>
    <col min="1" max="1" width="1.59765625" style="8" customWidth="1"/>
    <col min="2" max="2" width="2.59765625" style="8" customWidth="1"/>
    <col min="3" max="3" width="23.5" style="8" bestFit="1" customWidth="1"/>
    <col min="4" max="4" width="14.69921875" style="8" customWidth="1"/>
    <col min="5" max="5" width="4.19921875" style="8" customWidth="1"/>
    <col min="6" max="6" width="8.09765625" style="8" customWidth="1"/>
    <col min="7" max="7" width="2.69921875" style="8" customWidth="1"/>
    <col min="8" max="8" width="23.5" style="8" customWidth="1"/>
    <col min="9" max="9" width="14" style="8" customWidth="1"/>
    <col min="10" max="10" width="4.19921875" style="8" customWidth="1"/>
    <col min="11" max="11" width="7.59765625" style="8" customWidth="1"/>
    <col min="12" max="12" width="2.69921875" style="8" customWidth="1"/>
    <col min="13" max="16384" width="8.59765625" style="8" customWidth="1"/>
  </cols>
  <sheetData>
    <row r="1" spans="2:12" ht="24">
      <c r="B1" s="102" t="s">
        <v>78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4.5" customHeight="1"/>
    <row r="3" spans="2:12" ht="13.5">
      <c r="B3" s="8" t="s">
        <v>0</v>
      </c>
      <c r="L3" s="76" t="s">
        <v>79</v>
      </c>
    </row>
    <row r="4" spans="3:12" ht="4.5" customHeight="1" thickBot="1">
      <c r="C4" s="17"/>
      <c r="D4" s="17"/>
      <c r="E4" s="17"/>
      <c r="F4" s="17"/>
      <c r="G4" s="17"/>
      <c r="H4" s="30"/>
      <c r="I4" s="30"/>
      <c r="J4" s="30"/>
      <c r="K4" s="30"/>
      <c r="L4" s="30"/>
    </row>
    <row r="5" spans="2:12" ht="18.75" customHeight="1">
      <c r="B5" s="94" t="s">
        <v>70</v>
      </c>
      <c r="C5" s="94"/>
      <c r="D5" s="94"/>
      <c r="E5" s="94"/>
      <c r="F5" s="94"/>
      <c r="G5" s="95"/>
      <c r="H5" s="103" t="s">
        <v>71</v>
      </c>
      <c r="I5" s="94"/>
      <c r="J5" s="94"/>
      <c r="K5" s="94"/>
      <c r="L5" s="94"/>
    </row>
    <row r="6" spans="2:12" ht="18.75" customHeight="1">
      <c r="B6" s="96" t="s">
        <v>60</v>
      </c>
      <c r="C6" s="97"/>
      <c r="D6" s="98" t="s">
        <v>72</v>
      </c>
      <c r="E6" s="97"/>
      <c r="F6" s="98" t="s">
        <v>1</v>
      </c>
      <c r="G6" s="104"/>
      <c r="H6" s="15" t="s">
        <v>62</v>
      </c>
      <c r="I6" s="98" t="s">
        <v>2</v>
      </c>
      <c r="J6" s="97"/>
      <c r="K6" s="98" t="s">
        <v>1</v>
      </c>
      <c r="L6" s="96"/>
    </row>
    <row r="7" spans="2:12" ht="18.75" customHeight="1">
      <c r="B7" s="88" t="s">
        <v>3</v>
      </c>
      <c r="C7" s="89"/>
      <c r="D7" s="7">
        <v>65234013</v>
      </c>
      <c r="E7" s="8" t="s">
        <v>4</v>
      </c>
      <c r="F7" s="9">
        <f aca="true" t="shared" si="0" ref="F7:F27">D7/$D$28*100</f>
        <v>58.10975681453768</v>
      </c>
      <c r="G7" s="8" t="s">
        <v>5</v>
      </c>
      <c r="H7" s="10" t="s">
        <v>6</v>
      </c>
      <c r="I7" s="7">
        <v>678557</v>
      </c>
      <c r="J7" s="8" t="s">
        <v>4</v>
      </c>
      <c r="K7" s="9">
        <f>I7/$I$28*100</f>
        <v>0.6044512738286122</v>
      </c>
      <c r="L7" s="8" t="s">
        <v>5</v>
      </c>
    </row>
    <row r="8" spans="2:11" ht="18.75" customHeight="1">
      <c r="B8" s="90" t="s">
        <v>7</v>
      </c>
      <c r="C8" s="91"/>
      <c r="D8" s="7">
        <v>775000</v>
      </c>
      <c r="F8" s="9">
        <f t="shared" si="0"/>
        <v>0.690361660431142</v>
      </c>
      <c r="H8" s="10" t="s">
        <v>8</v>
      </c>
      <c r="I8" s="7">
        <v>10950678</v>
      </c>
      <c r="K8" s="9">
        <f>I8/$I$28*100-0.1</f>
        <v>9.65474612506681</v>
      </c>
    </row>
    <row r="9" spans="2:11" ht="18.75" customHeight="1">
      <c r="B9" s="90" t="s">
        <v>9</v>
      </c>
      <c r="C9" s="91"/>
      <c r="D9" s="7">
        <v>180000</v>
      </c>
      <c r="F9" s="9">
        <f t="shared" si="0"/>
        <v>0.16034206306787815</v>
      </c>
      <c r="H9" s="10" t="s">
        <v>10</v>
      </c>
      <c r="I9" s="7">
        <v>43811448</v>
      </c>
      <c r="K9" s="9">
        <f aca="true" t="shared" si="1" ref="K9:K14">I9/$I$28*100</f>
        <v>39.02676643506147</v>
      </c>
    </row>
    <row r="10" spans="2:11" ht="18.75" customHeight="1">
      <c r="B10" s="90" t="s">
        <v>53</v>
      </c>
      <c r="C10" s="91"/>
      <c r="D10" s="7">
        <v>315000</v>
      </c>
      <c r="F10" s="9">
        <f t="shared" si="0"/>
        <v>0.28059861036878675</v>
      </c>
      <c r="H10" s="10" t="s">
        <v>12</v>
      </c>
      <c r="I10" s="7">
        <v>12768840</v>
      </c>
      <c r="K10" s="9">
        <f t="shared" si="1"/>
        <v>11.374345269909139</v>
      </c>
    </row>
    <row r="11" spans="2:11" ht="18.75" customHeight="1">
      <c r="B11" s="90" t="s">
        <v>54</v>
      </c>
      <c r="C11" s="91"/>
      <c r="D11" s="7">
        <v>90000</v>
      </c>
      <c r="F11" s="9">
        <f t="shared" si="0"/>
        <v>0.08017103153393908</v>
      </c>
      <c r="H11" s="10" t="s">
        <v>14</v>
      </c>
      <c r="I11" s="7">
        <v>160098</v>
      </c>
      <c r="K11" s="9">
        <f t="shared" si="1"/>
        <v>0.14261357562800642</v>
      </c>
    </row>
    <row r="12" spans="2:11" ht="18.75" customHeight="1">
      <c r="B12" s="90" t="s">
        <v>11</v>
      </c>
      <c r="C12" s="91"/>
      <c r="D12" s="7">
        <v>4772000</v>
      </c>
      <c r="F12" s="9">
        <f>D12/$D$28*100-0.1</f>
        <v>4.150846249777303</v>
      </c>
      <c r="H12" s="10" t="s">
        <v>15</v>
      </c>
      <c r="I12" s="7">
        <v>1538536</v>
      </c>
      <c r="K12" s="9">
        <f t="shared" si="1"/>
        <v>1.3705113130233386</v>
      </c>
    </row>
    <row r="13" spans="2:11" ht="18.75" customHeight="1">
      <c r="B13" s="90" t="s">
        <v>13</v>
      </c>
      <c r="C13" s="91"/>
      <c r="D13" s="7">
        <v>112000</v>
      </c>
      <c r="F13" s="9">
        <f t="shared" si="0"/>
        <v>0.09976839479779084</v>
      </c>
      <c r="H13" s="10" t="s">
        <v>17</v>
      </c>
      <c r="I13" s="7">
        <v>2477203</v>
      </c>
      <c r="K13" s="9">
        <f t="shared" si="1"/>
        <v>2.2066657758774273</v>
      </c>
    </row>
    <row r="14" spans="2:11" ht="18.75" customHeight="1">
      <c r="B14" s="90" t="s">
        <v>16</v>
      </c>
      <c r="C14" s="91"/>
      <c r="D14" s="7">
        <v>266000</v>
      </c>
      <c r="F14" s="9">
        <f t="shared" si="0"/>
        <v>0.23694993764475325</v>
      </c>
      <c r="H14" s="10" t="s">
        <v>19</v>
      </c>
      <c r="I14" s="7">
        <v>16353069</v>
      </c>
      <c r="K14" s="9">
        <f t="shared" si="1"/>
        <v>14.56713789417424</v>
      </c>
    </row>
    <row r="15" spans="2:11" ht="18.75" customHeight="1">
      <c r="B15" s="90" t="s">
        <v>39</v>
      </c>
      <c r="C15" s="91"/>
      <c r="D15" s="7">
        <v>287825</v>
      </c>
      <c r="F15" s="9">
        <f>D15/$D$28*100-0.1</f>
        <v>0.1563914127917335</v>
      </c>
      <c r="H15" s="10" t="s">
        <v>21</v>
      </c>
      <c r="I15" s="7">
        <v>4069735</v>
      </c>
      <c r="K15" s="9">
        <f aca="true" t="shared" si="2" ref="K15:K20">I15/$I$28*100</f>
        <v>3.6252761446641726</v>
      </c>
    </row>
    <row r="16" spans="2:11" ht="18.75" customHeight="1">
      <c r="B16" s="90" t="s">
        <v>18</v>
      </c>
      <c r="C16" s="91"/>
      <c r="D16" s="7">
        <v>1610000</v>
      </c>
      <c r="F16" s="9">
        <f t="shared" si="0"/>
        <v>1.4341706752182433</v>
      </c>
      <c r="H16" s="10" t="s">
        <v>23</v>
      </c>
      <c r="I16" s="7">
        <v>12776467</v>
      </c>
      <c r="K16" s="9">
        <f t="shared" si="2"/>
        <v>11.381139319437022</v>
      </c>
    </row>
    <row r="17" spans="2:11" ht="18.75" customHeight="1">
      <c r="B17" s="90" t="s">
        <v>20</v>
      </c>
      <c r="C17" s="91"/>
      <c r="D17" s="7">
        <v>69654</v>
      </c>
      <c r="F17" s="9">
        <f t="shared" si="0"/>
        <v>0.062047033671833236</v>
      </c>
      <c r="H17" s="10" t="s">
        <v>25</v>
      </c>
      <c r="I17" s="7">
        <v>75000</v>
      </c>
      <c r="K17" s="9">
        <f t="shared" si="2"/>
        <v>0.06680919294494923</v>
      </c>
    </row>
    <row r="18" spans="2:11" ht="18.75" customHeight="1">
      <c r="B18" s="90" t="s">
        <v>22</v>
      </c>
      <c r="C18" s="91"/>
      <c r="D18" s="7">
        <v>1757726</v>
      </c>
      <c r="F18" s="9">
        <f t="shared" si="0"/>
        <v>1.5657634063780508</v>
      </c>
      <c r="H18" s="10" t="s">
        <v>27</v>
      </c>
      <c r="I18" s="7">
        <v>6500367</v>
      </c>
      <c r="K18" s="9">
        <f t="shared" si="2"/>
        <v>5.790456974879744</v>
      </c>
    </row>
    <row r="19" spans="2:11" ht="18.75" customHeight="1">
      <c r="B19" s="90" t="s">
        <v>24</v>
      </c>
      <c r="C19" s="91"/>
      <c r="D19" s="7">
        <v>1906395</v>
      </c>
      <c r="F19" s="9">
        <f t="shared" si="0"/>
        <v>1.6981961517904864</v>
      </c>
      <c r="H19" s="10" t="s">
        <v>29</v>
      </c>
      <c r="I19" s="7">
        <v>2</v>
      </c>
      <c r="K19" s="9">
        <f t="shared" si="2"/>
        <v>1.7815784785319793E-06</v>
      </c>
    </row>
    <row r="20" spans="2:11" ht="18.75" customHeight="1">
      <c r="B20" s="90" t="s">
        <v>26</v>
      </c>
      <c r="C20" s="91"/>
      <c r="D20" s="7">
        <v>13834277</v>
      </c>
      <c r="F20" s="9">
        <f t="shared" si="0"/>
        <v>12.323425084624978</v>
      </c>
      <c r="H20" s="10" t="s">
        <v>31</v>
      </c>
      <c r="I20" s="7">
        <v>100000</v>
      </c>
      <c r="K20" s="9">
        <f t="shared" si="2"/>
        <v>0.08907892392659897</v>
      </c>
    </row>
    <row r="21" spans="2:11" ht="18.75" customHeight="1">
      <c r="B21" s="90" t="s">
        <v>28</v>
      </c>
      <c r="C21" s="91"/>
      <c r="D21" s="7">
        <v>7311206</v>
      </c>
      <c r="F21" s="9">
        <f t="shared" si="0"/>
        <v>6.512743630856939</v>
      </c>
      <c r="H21" s="10"/>
      <c r="I21" s="7"/>
      <c r="K21" s="9"/>
    </row>
    <row r="22" spans="2:11" ht="18.75" customHeight="1">
      <c r="B22" s="90" t="s">
        <v>30</v>
      </c>
      <c r="C22" s="91"/>
      <c r="D22" s="7">
        <v>1008726</v>
      </c>
      <c r="F22" s="9">
        <f t="shared" si="0"/>
        <v>0.8985622661678248</v>
      </c>
      <c r="H22" s="10"/>
      <c r="I22" s="7"/>
      <c r="K22" s="9"/>
    </row>
    <row r="23" spans="2:11" ht="18.75" customHeight="1">
      <c r="B23" s="90" t="s">
        <v>32</v>
      </c>
      <c r="C23" s="91"/>
      <c r="D23" s="7">
        <v>11824</v>
      </c>
      <c r="F23" s="9">
        <f t="shared" si="0"/>
        <v>0.010532691965081062</v>
      </c>
      <c r="H23" s="10"/>
      <c r="I23" s="7"/>
      <c r="K23" s="9"/>
    </row>
    <row r="24" spans="2:11" ht="18.75" customHeight="1">
      <c r="B24" s="90" t="s">
        <v>33</v>
      </c>
      <c r="C24" s="91"/>
      <c r="D24" s="7">
        <v>4673504</v>
      </c>
      <c r="F24" s="9">
        <f t="shared" si="0"/>
        <v>4.16310707286656</v>
      </c>
      <c r="H24" s="10"/>
      <c r="I24" s="7"/>
      <c r="K24" s="9"/>
    </row>
    <row r="25" spans="2:11" ht="18.75" customHeight="1">
      <c r="B25" s="90" t="s">
        <v>34</v>
      </c>
      <c r="C25" s="91"/>
      <c r="D25" s="7">
        <v>1</v>
      </c>
      <c r="F25" s="9">
        <f t="shared" si="0"/>
        <v>8.907892392659897E-07</v>
      </c>
      <c r="H25" s="10"/>
      <c r="I25" s="7"/>
      <c r="K25" s="9"/>
    </row>
    <row r="26" spans="2:11" ht="18.75" customHeight="1">
      <c r="B26" s="90" t="s">
        <v>35</v>
      </c>
      <c r="C26" s="91"/>
      <c r="D26" s="7">
        <v>4335849</v>
      </c>
      <c r="F26" s="9">
        <f t="shared" si="0"/>
        <v>3.8623276322822018</v>
      </c>
      <c r="H26" s="10"/>
      <c r="I26" s="7"/>
      <c r="K26" s="9"/>
    </row>
    <row r="27" spans="2:11" ht="18.75" customHeight="1">
      <c r="B27" s="90" t="s">
        <v>36</v>
      </c>
      <c r="C27" s="91"/>
      <c r="D27" s="7">
        <v>3709000</v>
      </c>
      <c r="F27" s="9">
        <f t="shared" si="0"/>
        <v>3.3039372884375555</v>
      </c>
      <c r="H27" s="10"/>
      <c r="I27" s="7"/>
      <c r="K27" s="9"/>
    </row>
    <row r="28" spans="2:12" s="29" customFormat="1" ht="18.75" customHeight="1" thickBot="1">
      <c r="B28" s="92" t="s">
        <v>37</v>
      </c>
      <c r="C28" s="93"/>
      <c r="D28" s="52">
        <v>112260000</v>
      </c>
      <c r="E28" s="11"/>
      <c r="F28" s="12">
        <v>100</v>
      </c>
      <c r="G28" s="11"/>
      <c r="H28" s="53" t="s">
        <v>38</v>
      </c>
      <c r="I28" s="52">
        <v>112260000</v>
      </c>
      <c r="J28" s="11"/>
      <c r="K28" s="12">
        <v>100</v>
      </c>
      <c r="L28" s="11"/>
    </row>
    <row r="30" spans="2:12" ht="13.5">
      <c r="B30" s="8" t="s">
        <v>73</v>
      </c>
      <c r="C30" s="29"/>
      <c r="D30" s="29"/>
      <c r="L30" s="76" t="s">
        <v>79</v>
      </c>
    </row>
    <row r="31" spans="2:12" ht="4.5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8.75" customHeight="1">
      <c r="B32" s="94" t="s">
        <v>70</v>
      </c>
      <c r="C32" s="94"/>
      <c r="D32" s="94"/>
      <c r="E32" s="94"/>
      <c r="F32" s="94"/>
      <c r="G32" s="95"/>
      <c r="H32" s="103" t="s">
        <v>71</v>
      </c>
      <c r="I32" s="94"/>
      <c r="J32" s="94"/>
      <c r="K32" s="94"/>
      <c r="L32" s="94"/>
    </row>
    <row r="33" spans="2:12" ht="18.75" customHeight="1">
      <c r="B33" s="96" t="s">
        <v>60</v>
      </c>
      <c r="C33" s="97"/>
      <c r="D33" s="98" t="s">
        <v>40</v>
      </c>
      <c r="E33" s="97"/>
      <c r="F33" s="13" t="s">
        <v>1</v>
      </c>
      <c r="G33" s="14"/>
      <c r="H33" s="15" t="s">
        <v>62</v>
      </c>
      <c r="I33" s="13" t="s">
        <v>40</v>
      </c>
      <c r="J33" s="14"/>
      <c r="K33" s="13" t="s">
        <v>1</v>
      </c>
      <c r="L33" s="14"/>
    </row>
    <row r="34" spans="2:12" ht="18.75" customHeight="1">
      <c r="B34" s="99" t="s">
        <v>55</v>
      </c>
      <c r="C34" s="16" t="s">
        <v>3</v>
      </c>
      <c r="D34" s="7">
        <v>65234013</v>
      </c>
      <c r="E34" s="8" t="s">
        <v>4</v>
      </c>
      <c r="F34" s="9">
        <f>F7</f>
        <v>58.10975681453768</v>
      </c>
      <c r="G34" s="8" t="s">
        <v>5</v>
      </c>
      <c r="H34" s="10" t="s">
        <v>41</v>
      </c>
      <c r="I34" s="74">
        <v>19419149</v>
      </c>
      <c r="J34" s="8" t="s">
        <v>4</v>
      </c>
      <c r="K34" s="9">
        <f aca="true" t="shared" si="3" ref="K34:K41">I34/$I$57*100</f>
        <v>17.298368964902906</v>
      </c>
      <c r="L34" s="8" t="s">
        <v>5</v>
      </c>
    </row>
    <row r="35" spans="2:11" ht="18.75" customHeight="1">
      <c r="B35" s="100"/>
      <c r="C35" s="16" t="s">
        <v>22</v>
      </c>
      <c r="D35" s="7">
        <v>1757726</v>
      </c>
      <c r="F35" s="9">
        <f>F18</f>
        <v>1.5657634063780508</v>
      </c>
      <c r="H35" s="10" t="s">
        <v>42</v>
      </c>
      <c r="I35" s="74">
        <v>20299270</v>
      </c>
      <c r="K35" s="9">
        <f t="shared" si="3"/>
        <v>18.082371280954927</v>
      </c>
    </row>
    <row r="36" spans="2:11" ht="18.75" customHeight="1">
      <c r="B36" s="100"/>
      <c r="C36" s="16" t="s">
        <v>24</v>
      </c>
      <c r="D36" s="7">
        <v>1906395</v>
      </c>
      <c r="F36" s="9">
        <f>F19</f>
        <v>1.6981961517904864</v>
      </c>
      <c r="H36" s="10" t="s">
        <v>43</v>
      </c>
      <c r="I36" s="74">
        <v>1011766</v>
      </c>
      <c r="K36" s="9">
        <f t="shared" si="3"/>
        <v>0.9012702654551933</v>
      </c>
    </row>
    <row r="37" spans="2:11" ht="18.75" customHeight="1">
      <c r="B37" s="100"/>
      <c r="C37" s="16" t="s">
        <v>30</v>
      </c>
      <c r="D37" s="7">
        <v>1008726</v>
      </c>
      <c r="F37" s="9">
        <f>F22</f>
        <v>0.8985622661678248</v>
      </c>
      <c r="H37" s="10" t="s">
        <v>44</v>
      </c>
      <c r="I37" s="74">
        <v>26058194</v>
      </c>
      <c r="K37" s="9">
        <f t="shared" si="3"/>
        <v>23.212358809905574</v>
      </c>
    </row>
    <row r="38" spans="2:11" ht="18.75" customHeight="1">
      <c r="B38" s="100"/>
      <c r="C38" s="16" t="s">
        <v>32</v>
      </c>
      <c r="D38" s="7">
        <v>11824</v>
      </c>
      <c r="F38" s="9">
        <f>F23</f>
        <v>0.010532691965081062</v>
      </c>
      <c r="H38" s="10" t="s">
        <v>45</v>
      </c>
      <c r="I38" s="74">
        <v>12812406</v>
      </c>
      <c r="K38" s="9">
        <f t="shared" si="3"/>
        <v>11.413153393907</v>
      </c>
    </row>
    <row r="39" spans="2:12" ht="18.75" customHeight="1">
      <c r="B39" s="100"/>
      <c r="C39" s="16" t="s">
        <v>33</v>
      </c>
      <c r="D39" s="7">
        <v>4673504</v>
      </c>
      <c r="F39" s="9">
        <f>F24</f>
        <v>4.16310707286656</v>
      </c>
      <c r="H39" s="10" t="s">
        <v>46</v>
      </c>
      <c r="I39" s="74">
        <v>13906143</v>
      </c>
      <c r="K39" s="9">
        <f t="shared" si="3"/>
        <v>12.387442544094068</v>
      </c>
      <c r="L39" s="17"/>
    </row>
    <row r="40" spans="2:12" ht="18.75" customHeight="1">
      <c r="B40" s="100"/>
      <c r="C40" s="16" t="s">
        <v>34</v>
      </c>
      <c r="D40" s="7">
        <v>1</v>
      </c>
      <c r="F40" s="9">
        <f>F25</f>
        <v>8.907892392659897E-07</v>
      </c>
      <c r="H40" s="10" t="s">
        <v>47</v>
      </c>
      <c r="I40" s="74">
        <v>75000</v>
      </c>
      <c r="K40" s="9">
        <f t="shared" si="3"/>
        <v>0.06680919294494923</v>
      </c>
      <c r="L40" s="17"/>
    </row>
    <row r="41" spans="2:12" ht="18.75" customHeight="1">
      <c r="B41" s="100"/>
      <c r="C41" s="16" t="s">
        <v>35</v>
      </c>
      <c r="D41" s="7">
        <v>4335849</v>
      </c>
      <c r="F41" s="9">
        <f>F26</f>
        <v>3.8623276322822018</v>
      </c>
      <c r="H41" s="10" t="s">
        <v>48</v>
      </c>
      <c r="I41" s="75">
        <v>0</v>
      </c>
      <c r="K41" s="9">
        <f t="shared" si="3"/>
        <v>0</v>
      </c>
      <c r="L41" s="17"/>
    </row>
    <row r="42" spans="2:12" ht="18.75" customHeight="1">
      <c r="B42" s="101"/>
      <c r="C42" s="18" t="s">
        <v>74</v>
      </c>
      <c r="D42" s="71">
        <v>78928038</v>
      </c>
      <c r="E42" s="19"/>
      <c r="F42" s="20">
        <f>SUM(F34:F41)+0.1</f>
        <v>70.40824692677712</v>
      </c>
      <c r="G42" s="21"/>
      <c r="H42" s="10" t="s">
        <v>27</v>
      </c>
      <c r="I42" s="74">
        <v>6500367</v>
      </c>
      <c r="K42" s="9">
        <f>I42/$I$57*100</f>
        <v>5.790456974879744</v>
      </c>
      <c r="L42" s="17"/>
    </row>
    <row r="43" spans="2:12" ht="18.75" customHeight="1">
      <c r="B43" s="99" t="s">
        <v>56</v>
      </c>
      <c r="C43" s="16" t="s">
        <v>7</v>
      </c>
      <c r="D43" s="7">
        <v>775000</v>
      </c>
      <c r="F43" s="9">
        <f aca="true" t="shared" si="4" ref="F43:F52">F8</f>
        <v>0.690361660431142</v>
      </c>
      <c r="H43" s="10" t="s">
        <v>49</v>
      </c>
      <c r="I43" s="74">
        <v>116585</v>
      </c>
      <c r="K43" s="9">
        <f>I43/$I$57*100</f>
        <v>0.10385266345982541</v>
      </c>
      <c r="L43" s="17"/>
    </row>
    <row r="44" spans="2:12" ht="18.75" customHeight="1">
      <c r="B44" s="100"/>
      <c r="C44" s="16" t="s">
        <v>9</v>
      </c>
      <c r="D44" s="7">
        <v>180000</v>
      </c>
      <c r="F44" s="9">
        <f t="shared" si="4"/>
        <v>0.16034206306787815</v>
      </c>
      <c r="H44" s="10" t="s">
        <v>50</v>
      </c>
      <c r="I44" s="74">
        <v>620381</v>
      </c>
      <c r="K44" s="9">
        <f>I44/$I$57*100-0.1</f>
        <v>0.45262871904507396</v>
      </c>
      <c r="L44" s="17"/>
    </row>
    <row r="45" spans="2:12" ht="18.75" customHeight="1">
      <c r="B45" s="100"/>
      <c r="C45" s="22" t="s">
        <v>53</v>
      </c>
      <c r="D45" s="7">
        <v>315000</v>
      </c>
      <c r="F45" s="33">
        <f t="shared" si="4"/>
        <v>0.28059861036878675</v>
      </c>
      <c r="H45" s="10" t="s">
        <v>51</v>
      </c>
      <c r="I45" s="74">
        <v>1135601</v>
      </c>
      <c r="K45" s="9">
        <f>I45/$I$57*100</f>
        <v>1.0115811508996972</v>
      </c>
      <c r="L45" s="17"/>
    </row>
    <row r="46" spans="2:12" ht="18.75" customHeight="1">
      <c r="B46" s="100"/>
      <c r="C46" s="22" t="s">
        <v>54</v>
      </c>
      <c r="D46" s="7">
        <v>90000</v>
      </c>
      <c r="F46" s="9">
        <f t="shared" si="4"/>
        <v>0.08017103153393908</v>
      </c>
      <c r="H46" s="10" t="s">
        <v>52</v>
      </c>
      <c r="I46" s="74">
        <v>10205138</v>
      </c>
      <c r="K46" s="9">
        <f>I46/$I$57*100</f>
        <v>9.090627115624443</v>
      </c>
      <c r="L46" s="17"/>
    </row>
    <row r="47" spans="2:12" ht="18.75" customHeight="1">
      <c r="B47" s="100"/>
      <c r="C47" s="16" t="s">
        <v>11</v>
      </c>
      <c r="D47" s="7">
        <v>4772000</v>
      </c>
      <c r="F47" s="9">
        <f t="shared" si="4"/>
        <v>4.150846249777303</v>
      </c>
      <c r="H47" s="10" t="s">
        <v>31</v>
      </c>
      <c r="I47" s="74">
        <v>100000</v>
      </c>
      <c r="K47" s="9">
        <f>I47/$I$57*100</f>
        <v>0.08907892392659897</v>
      </c>
      <c r="L47" s="17"/>
    </row>
    <row r="48" spans="2:12" ht="18.75" customHeight="1">
      <c r="B48" s="100"/>
      <c r="C48" s="16" t="s">
        <v>13</v>
      </c>
      <c r="D48" s="7">
        <v>112000</v>
      </c>
      <c r="F48" s="9">
        <f t="shared" si="4"/>
        <v>0.09976839479779084</v>
      </c>
      <c r="H48" s="10"/>
      <c r="I48" s="7"/>
      <c r="K48" s="9"/>
      <c r="L48" s="17"/>
    </row>
    <row r="49" spans="2:12" ht="18.75" customHeight="1">
      <c r="B49" s="100"/>
      <c r="C49" s="16" t="s">
        <v>16</v>
      </c>
      <c r="D49" s="7">
        <v>266000</v>
      </c>
      <c r="F49" s="9">
        <f t="shared" si="4"/>
        <v>0.23694993764475325</v>
      </c>
      <c r="H49" s="10"/>
      <c r="I49" s="7"/>
      <c r="K49" s="9"/>
      <c r="L49" s="17"/>
    </row>
    <row r="50" spans="2:12" ht="18.75" customHeight="1">
      <c r="B50" s="100"/>
      <c r="C50" s="16" t="s">
        <v>39</v>
      </c>
      <c r="D50" s="7">
        <v>287825</v>
      </c>
      <c r="F50" s="9">
        <f t="shared" si="4"/>
        <v>0.1563914127917335</v>
      </c>
      <c r="H50" s="23"/>
      <c r="I50" s="7"/>
      <c r="K50" s="9"/>
      <c r="L50" s="17"/>
    </row>
    <row r="51" spans="2:12" ht="18.75" customHeight="1">
      <c r="B51" s="100"/>
      <c r="C51" s="16" t="s">
        <v>18</v>
      </c>
      <c r="D51" s="7">
        <v>1610000</v>
      </c>
      <c r="F51" s="9">
        <f t="shared" si="4"/>
        <v>1.4341706752182433</v>
      </c>
      <c r="H51" s="23"/>
      <c r="I51" s="7"/>
      <c r="K51" s="9"/>
      <c r="L51" s="17"/>
    </row>
    <row r="52" spans="2:12" ht="18.75" customHeight="1">
      <c r="B52" s="100"/>
      <c r="C52" s="16" t="s">
        <v>20</v>
      </c>
      <c r="D52" s="7">
        <v>69654</v>
      </c>
      <c r="F52" s="9">
        <f t="shared" si="4"/>
        <v>0.062047033671833236</v>
      </c>
      <c r="H52" s="23"/>
      <c r="I52" s="7"/>
      <c r="K52" s="9"/>
      <c r="L52" s="17"/>
    </row>
    <row r="53" spans="2:12" ht="18.75" customHeight="1">
      <c r="B53" s="100"/>
      <c r="C53" s="16" t="s">
        <v>26</v>
      </c>
      <c r="D53" s="7">
        <v>13834277</v>
      </c>
      <c r="F53" s="9">
        <f>F20</f>
        <v>12.323425084624978</v>
      </c>
      <c r="H53" s="23"/>
      <c r="I53" s="7"/>
      <c r="K53" s="9"/>
      <c r="L53" s="17"/>
    </row>
    <row r="54" spans="2:12" ht="18.75" customHeight="1">
      <c r="B54" s="100"/>
      <c r="C54" s="16" t="s">
        <v>28</v>
      </c>
      <c r="D54" s="7">
        <v>7311206</v>
      </c>
      <c r="F54" s="9">
        <f>F21</f>
        <v>6.512743630856939</v>
      </c>
      <c r="H54" s="23"/>
      <c r="I54" s="7"/>
      <c r="K54" s="9"/>
      <c r="L54" s="17"/>
    </row>
    <row r="55" spans="2:12" ht="18.75" customHeight="1">
      <c r="B55" s="100"/>
      <c r="C55" s="16" t="s">
        <v>36</v>
      </c>
      <c r="D55" s="7">
        <v>3709000</v>
      </c>
      <c r="F55" s="9">
        <f>F27</f>
        <v>3.3039372884375555</v>
      </c>
      <c r="H55" s="23"/>
      <c r="I55" s="7"/>
      <c r="K55" s="9"/>
      <c r="L55" s="17"/>
    </row>
    <row r="56" spans="2:12" ht="18.75" customHeight="1">
      <c r="B56" s="101"/>
      <c r="C56" s="24" t="s">
        <v>75</v>
      </c>
      <c r="D56" s="71">
        <v>33331962</v>
      </c>
      <c r="E56" s="19"/>
      <c r="F56" s="20">
        <f>SUM(F43:F55)+0.1</f>
        <v>29.591753073222876</v>
      </c>
      <c r="G56" s="21"/>
      <c r="H56" s="23"/>
      <c r="I56" s="7"/>
      <c r="K56" s="9"/>
      <c r="L56" s="17"/>
    </row>
    <row r="57" spans="2:12" s="29" customFormat="1" ht="18.75" customHeight="1" thickBot="1">
      <c r="B57" s="105" t="s">
        <v>76</v>
      </c>
      <c r="C57" s="106"/>
      <c r="D57" s="52">
        <v>112260000</v>
      </c>
      <c r="E57" s="11"/>
      <c r="F57" s="12">
        <f>SUM(F56,F42)</f>
        <v>100</v>
      </c>
      <c r="G57" s="11"/>
      <c r="H57" s="25" t="s">
        <v>76</v>
      </c>
      <c r="I57" s="65">
        <v>112260000</v>
      </c>
      <c r="J57" s="26"/>
      <c r="K57" s="27">
        <v>100</v>
      </c>
      <c r="L57" s="26"/>
    </row>
    <row r="58" spans="2:12" ht="4.5" customHeight="1">
      <c r="B58" s="17"/>
      <c r="C58" s="17"/>
      <c r="D58" s="77"/>
      <c r="E58" s="17"/>
      <c r="F58" s="78"/>
      <c r="G58" s="17"/>
      <c r="H58" s="17"/>
      <c r="I58" s="77"/>
      <c r="J58" s="17"/>
      <c r="K58" s="78"/>
      <c r="L58" s="17"/>
    </row>
    <row r="59" ht="13.5">
      <c r="B59" s="79" t="s">
        <v>66</v>
      </c>
    </row>
    <row r="60" ht="13.5">
      <c r="B60" s="79" t="s">
        <v>68</v>
      </c>
    </row>
  </sheetData>
  <sheetProtection/>
  <mergeCells count="37">
    <mergeCell ref="B1:L1"/>
    <mergeCell ref="B32:G32"/>
    <mergeCell ref="B33:C33"/>
    <mergeCell ref="H32:L32"/>
    <mergeCell ref="D33:E33"/>
    <mergeCell ref="B27:C27"/>
    <mergeCell ref="B28:C28"/>
    <mergeCell ref="B20:C20"/>
    <mergeCell ref="B21:C21"/>
    <mergeCell ref="B22:C22"/>
    <mergeCell ref="H5:L5"/>
    <mergeCell ref="B6:C6"/>
    <mergeCell ref="I6:J6"/>
    <mergeCell ref="K6:L6"/>
    <mergeCell ref="B5:G5"/>
    <mergeCell ref="D6:E6"/>
    <mergeCell ref="F6:G6"/>
    <mergeCell ref="B57:C57"/>
    <mergeCell ref="B23:C23"/>
    <mergeCell ref="B24:C24"/>
    <mergeCell ref="B25:C25"/>
    <mergeCell ref="B26:C26"/>
    <mergeCell ref="B19:C19"/>
    <mergeCell ref="B34:B42"/>
    <mergeCell ref="B43:B56"/>
    <mergeCell ref="B13:C13"/>
    <mergeCell ref="B14:C14"/>
    <mergeCell ref="B15:C15"/>
    <mergeCell ref="B16:C16"/>
    <mergeCell ref="B17:C17"/>
    <mergeCell ref="B18:C18"/>
    <mergeCell ref="B11:C11"/>
    <mergeCell ref="B12:C12"/>
    <mergeCell ref="B7:C7"/>
    <mergeCell ref="B8:C8"/>
    <mergeCell ref="B9:C9"/>
    <mergeCell ref="B10:C10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  <ignoredErrors>
    <ignoredError sqref="F12 F15 K8 K4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0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8.59765625" defaultRowHeight="15"/>
  <cols>
    <col min="1" max="1" width="1.59765625" style="1" customWidth="1"/>
    <col min="2" max="2" width="2.59765625" style="1" customWidth="1"/>
    <col min="3" max="3" width="23.5" style="1" bestFit="1" customWidth="1"/>
    <col min="4" max="4" width="14.69921875" style="1" customWidth="1"/>
    <col min="5" max="5" width="4.19921875" style="1" customWidth="1"/>
    <col min="6" max="6" width="8.09765625" style="1" customWidth="1"/>
    <col min="7" max="7" width="2.69921875" style="1" customWidth="1"/>
    <col min="8" max="8" width="23.5" style="1" customWidth="1"/>
    <col min="9" max="9" width="14" style="1" customWidth="1"/>
    <col min="10" max="10" width="4.19921875" style="1" customWidth="1"/>
    <col min="11" max="11" width="7.59765625" style="1" customWidth="1"/>
    <col min="12" max="12" width="2.69921875" style="1" customWidth="1"/>
    <col min="13" max="16384" width="8.59765625" style="1" customWidth="1"/>
  </cols>
  <sheetData>
    <row r="1" spans="2:12" ht="24">
      <c r="B1" s="80" t="s">
        <v>67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4.5" customHeight="1"/>
    <row r="3" spans="2:12" ht="13.5">
      <c r="B3" s="1" t="s">
        <v>0</v>
      </c>
      <c r="L3" s="32" t="s">
        <v>77</v>
      </c>
    </row>
    <row r="4" spans="3:12" ht="4.5" customHeight="1" thickBot="1">
      <c r="C4" s="3"/>
      <c r="D4" s="3"/>
      <c r="E4" s="3"/>
      <c r="F4" s="3"/>
      <c r="G4" s="3"/>
      <c r="H4" s="28"/>
      <c r="I4" s="28"/>
      <c r="J4" s="28"/>
      <c r="K4" s="28"/>
      <c r="L4" s="28"/>
    </row>
    <row r="5" spans="2:12" ht="18.75" customHeight="1">
      <c r="B5" s="81" t="s">
        <v>70</v>
      </c>
      <c r="C5" s="81"/>
      <c r="D5" s="81"/>
      <c r="E5" s="81"/>
      <c r="F5" s="81"/>
      <c r="G5" s="82"/>
      <c r="H5" s="83" t="s">
        <v>71</v>
      </c>
      <c r="I5" s="81"/>
      <c r="J5" s="81"/>
      <c r="K5" s="81"/>
      <c r="L5" s="81"/>
    </row>
    <row r="6" spans="2:12" ht="18.75" customHeight="1">
      <c r="B6" s="84" t="s">
        <v>60</v>
      </c>
      <c r="C6" s="85"/>
      <c r="D6" s="86" t="s">
        <v>72</v>
      </c>
      <c r="E6" s="85"/>
      <c r="F6" s="86" t="s">
        <v>1</v>
      </c>
      <c r="G6" s="87"/>
      <c r="H6" s="2" t="s">
        <v>62</v>
      </c>
      <c r="I6" s="86" t="s">
        <v>2</v>
      </c>
      <c r="J6" s="85"/>
      <c r="K6" s="86" t="s">
        <v>1</v>
      </c>
      <c r="L6" s="84"/>
    </row>
    <row r="7" spans="2:12" ht="18.75" customHeight="1">
      <c r="B7" s="88" t="s">
        <v>3</v>
      </c>
      <c r="C7" s="89"/>
      <c r="D7" s="34">
        <v>62890072</v>
      </c>
      <c r="E7" s="35" t="s">
        <v>4</v>
      </c>
      <c r="F7" s="36">
        <f aca="true" t="shared" si="0" ref="F7:F27">D7/$D$28*100</f>
        <v>59.123880793456806</v>
      </c>
      <c r="G7" s="35" t="s">
        <v>5</v>
      </c>
      <c r="H7" s="37" t="s">
        <v>6</v>
      </c>
      <c r="I7" s="34">
        <v>703240</v>
      </c>
      <c r="J7" s="8" t="s">
        <v>4</v>
      </c>
      <c r="K7" s="9">
        <f aca="true" t="shared" si="1" ref="K7:K20">I7/$I$28*100</f>
        <v>0.6611262574034031</v>
      </c>
      <c r="L7" s="8" t="s">
        <v>5</v>
      </c>
    </row>
    <row r="8" spans="2:12" ht="18.75" customHeight="1">
      <c r="B8" s="90" t="s">
        <v>7</v>
      </c>
      <c r="C8" s="91"/>
      <c r="D8" s="34">
        <v>818000</v>
      </c>
      <c r="E8" s="35"/>
      <c r="F8" s="36">
        <f t="shared" si="0"/>
        <v>0.7690138196860017</v>
      </c>
      <c r="G8" s="35"/>
      <c r="H8" s="37" t="s">
        <v>8</v>
      </c>
      <c r="I8" s="34">
        <v>11867421</v>
      </c>
      <c r="J8" s="8"/>
      <c r="K8" s="9">
        <f>I8/$I$28*100-0.1</f>
        <v>11.056736861897152</v>
      </c>
      <c r="L8" s="8"/>
    </row>
    <row r="9" spans="2:12" ht="18.75" customHeight="1">
      <c r="B9" s="90" t="s">
        <v>9</v>
      </c>
      <c r="C9" s="91"/>
      <c r="D9" s="34">
        <v>157000</v>
      </c>
      <c r="E9" s="35"/>
      <c r="F9" s="36">
        <f t="shared" si="0"/>
        <v>0.14759800695684872</v>
      </c>
      <c r="G9" s="35"/>
      <c r="H9" s="37" t="s">
        <v>10</v>
      </c>
      <c r="I9" s="34">
        <v>41308946</v>
      </c>
      <c r="J9" s="8"/>
      <c r="K9" s="9">
        <f t="shared" si="1"/>
        <v>38.83514712794961</v>
      </c>
      <c r="L9" s="8"/>
    </row>
    <row r="10" spans="2:12" ht="18.75" customHeight="1">
      <c r="B10" s="90" t="s">
        <v>53</v>
      </c>
      <c r="C10" s="91"/>
      <c r="D10" s="34">
        <v>126000</v>
      </c>
      <c r="E10" s="35"/>
      <c r="F10" s="36">
        <f t="shared" si="0"/>
        <v>0.11845445144307606</v>
      </c>
      <c r="G10" s="35"/>
      <c r="H10" s="37" t="s">
        <v>12</v>
      </c>
      <c r="I10" s="34">
        <v>11778524</v>
      </c>
      <c r="J10" s="8"/>
      <c r="K10" s="9">
        <f t="shared" si="1"/>
        <v>11.073163485945285</v>
      </c>
      <c r="L10" s="8"/>
    </row>
    <row r="11" spans="2:12" ht="18.75" customHeight="1">
      <c r="B11" s="90" t="s">
        <v>54</v>
      </c>
      <c r="C11" s="91"/>
      <c r="D11" s="34">
        <v>29000</v>
      </c>
      <c r="E11" s="35"/>
      <c r="F11" s="36">
        <f t="shared" si="0"/>
        <v>0.027263326125787347</v>
      </c>
      <c r="G11" s="35"/>
      <c r="H11" s="37" t="s">
        <v>14</v>
      </c>
      <c r="I11" s="34">
        <v>189587</v>
      </c>
      <c r="J11" s="8"/>
      <c r="K11" s="9">
        <f t="shared" si="1"/>
        <v>0.17823352448998778</v>
      </c>
      <c r="L11" s="8"/>
    </row>
    <row r="12" spans="2:12" ht="18.75" customHeight="1">
      <c r="B12" s="90" t="s">
        <v>11</v>
      </c>
      <c r="C12" s="91"/>
      <c r="D12" s="34">
        <v>3370000</v>
      </c>
      <c r="E12" s="35"/>
      <c r="F12" s="36">
        <f t="shared" si="0"/>
        <v>3.168186518755288</v>
      </c>
      <c r="G12" s="35"/>
      <c r="H12" s="37" t="s">
        <v>15</v>
      </c>
      <c r="I12" s="34">
        <v>1445050</v>
      </c>
      <c r="J12" s="8"/>
      <c r="K12" s="9">
        <f t="shared" si="1"/>
        <v>1.3585127385541036</v>
      </c>
      <c r="L12" s="8"/>
    </row>
    <row r="13" spans="2:12" ht="18.75" customHeight="1">
      <c r="B13" s="90" t="s">
        <v>13</v>
      </c>
      <c r="C13" s="91"/>
      <c r="D13" s="34">
        <v>94000</v>
      </c>
      <c r="E13" s="35"/>
      <c r="F13" s="36">
        <f t="shared" si="0"/>
        <v>0.08837078123531071</v>
      </c>
      <c r="G13" s="35"/>
      <c r="H13" s="37" t="s">
        <v>17</v>
      </c>
      <c r="I13" s="34">
        <v>2402738</v>
      </c>
      <c r="J13" s="8"/>
      <c r="K13" s="9">
        <f t="shared" si="1"/>
        <v>2.258849299614553</v>
      </c>
      <c r="L13" s="8"/>
    </row>
    <row r="14" spans="2:12" ht="18.75" customHeight="1">
      <c r="B14" s="90" t="s">
        <v>16</v>
      </c>
      <c r="C14" s="91"/>
      <c r="D14" s="34">
        <v>400000</v>
      </c>
      <c r="E14" s="35"/>
      <c r="F14" s="36">
        <f t="shared" si="0"/>
        <v>0.3760458775970668</v>
      </c>
      <c r="G14" s="35"/>
      <c r="H14" s="37" t="s">
        <v>19</v>
      </c>
      <c r="I14" s="34">
        <v>15143662</v>
      </c>
      <c r="J14" s="8"/>
      <c r="K14" s="9">
        <f t="shared" si="1"/>
        <v>14.23677916705838</v>
      </c>
      <c r="L14" s="8"/>
    </row>
    <row r="15" spans="2:12" ht="18.75" customHeight="1">
      <c r="B15" s="90" t="s">
        <v>39</v>
      </c>
      <c r="C15" s="91"/>
      <c r="D15" s="34">
        <v>284989</v>
      </c>
      <c r="E15" s="35"/>
      <c r="F15" s="36">
        <f t="shared" si="0"/>
        <v>0.2679223465262762</v>
      </c>
      <c r="G15" s="35"/>
      <c r="H15" s="37" t="s">
        <v>21</v>
      </c>
      <c r="I15" s="34">
        <v>3565016</v>
      </c>
      <c r="J15" s="8"/>
      <c r="K15" s="9">
        <f>I15/$I$28*100-0.1</f>
        <v>3.251523925918962</v>
      </c>
      <c r="L15" s="8"/>
    </row>
    <row r="16" spans="2:12" ht="18.75" customHeight="1">
      <c r="B16" s="90" t="s">
        <v>18</v>
      </c>
      <c r="C16" s="91"/>
      <c r="D16" s="34">
        <v>1550000</v>
      </c>
      <c r="E16" s="35"/>
      <c r="F16" s="36">
        <f t="shared" si="0"/>
        <v>1.457177775688634</v>
      </c>
      <c r="G16" s="35"/>
      <c r="H16" s="37" t="s">
        <v>23</v>
      </c>
      <c r="I16" s="34">
        <v>11141270</v>
      </c>
      <c r="J16" s="8"/>
      <c r="K16" s="9">
        <f t="shared" si="1"/>
        <v>10.474071636739682</v>
      </c>
      <c r="L16" s="8"/>
    </row>
    <row r="17" spans="2:12" ht="18.75" customHeight="1">
      <c r="B17" s="90" t="s">
        <v>20</v>
      </c>
      <c r="C17" s="91"/>
      <c r="D17" s="34">
        <v>72218</v>
      </c>
      <c r="E17" s="35"/>
      <c r="F17" s="36">
        <f t="shared" si="0"/>
        <v>0.06789320297076243</v>
      </c>
      <c r="G17" s="35"/>
      <c r="H17" s="37" t="s">
        <v>25</v>
      </c>
      <c r="I17" s="34">
        <v>75000</v>
      </c>
      <c r="J17" s="8"/>
      <c r="K17" s="9">
        <f t="shared" si="1"/>
        <v>0.07050860204945003</v>
      </c>
      <c r="L17" s="8"/>
    </row>
    <row r="18" spans="2:12" ht="18.75" customHeight="1">
      <c r="B18" s="90" t="s">
        <v>22</v>
      </c>
      <c r="C18" s="91"/>
      <c r="D18" s="34">
        <v>1742381</v>
      </c>
      <c r="E18" s="35"/>
      <c r="F18" s="36">
        <f t="shared" si="0"/>
        <v>1.6380379806336374</v>
      </c>
      <c r="G18" s="35"/>
      <c r="H18" s="37" t="s">
        <v>27</v>
      </c>
      <c r="I18" s="34">
        <v>6649544</v>
      </c>
      <c r="J18" s="8"/>
      <c r="K18" s="9">
        <f>I18/$I$28*100-0.1</f>
        <v>6.151334022750775</v>
      </c>
      <c r="L18" s="8"/>
    </row>
    <row r="19" spans="2:12" ht="18.75" customHeight="1">
      <c r="B19" s="90" t="s">
        <v>24</v>
      </c>
      <c r="C19" s="91"/>
      <c r="D19" s="34">
        <v>1895008</v>
      </c>
      <c r="E19" s="35"/>
      <c r="F19" s="36">
        <f t="shared" si="0"/>
        <v>1.7815248660336562</v>
      </c>
      <c r="G19" s="35"/>
      <c r="H19" s="37" t="s">
        <v>29</v>
      </c>
      <c r="I19" s="34">
        <v>2</v>
      </c>
      <c r="J19" s="8"/>
      <c r="K19" s="9">
        <f t="shared" si="1"/>
        <v>1.8802293879853342E-06</v>
      </c>
      <c r="L19" s="8"/>
    </row>
    <row r="20" spans="2:12" ht="18.75" customHeight="1">
      <c r="B20" s="90" t="s">
        <v>26</v>
      </c>
      <c r="C20" s="91"/>
      <c r="D20" s="34">
        <v>12333498</v>
      </c>
      <c r="E20" s="35"/>
      <c r="F20" s="36">
        <f t="shared" si="0"/>
        <v>11.594902698129172</v>
      </c>
      <c r="G20" s="35"/>
      <c r="H20" s="37" t="s">
        <v>31</v>
      </c>
      <c r="I20" s="34">
        <v>100000</v>
      </c>
      <c r="J20" s="8"/>
      <c r="K20" s="9">
        <f t="shared" si="1"/>
        <v>0.0940114693992667</v>
      </c>
      <c r="L20" s="8"/>
    </row>
    <row r="21" spans="2:12" ht="18.75" customHeight="1">
      <c r="B21" s="90" t="s">
        <v>28</v>
      </c>
      <c r="C21" s="91"/>
      <c r="D21" s="34">
        <v>6255347</v>
      </c>
      <c r="E21" s="35"/>
      <c r="F21" s="36">
        <f t="shared" si="0"/>
        <v>5.880743630722948</v>
      </c>
      <c r="G21" s="35"/>
      <c r="H21" s="37"/>
      <c r="I21" s="34"/>
      <c r="J21" s="8"/>
      <c r="K21" s="9"/>
      <c r="L21" s="8"/>
    </row>
    <row r="22" spans="2:12" ht="18.75" customHeight="1">
      <c r="B22" s="90" t="s">
        <v>30</v>
      </c>
      <c r="C22" s="91"/>
      <c r="D22" s="34">
        <v>1104133</v>
      </c>
      <c r="E22" s="35"/>
      <c r="F22" s="36">
        <f t="shared" si="0"/>
        <v>1.0380116574222056</v>
      </c>
      <c r="G22" s="35"/>
      <c r="H22" s="37"/>
      <c r="I22" s="34"/>
      <c r="J22" s="8"/>
      <c r="K22" s="9"/>
      <c r="L22" s="8"/>
    </row>
    <row r="23" spans="2:12" ht="18.75" customHeight="1">
      <c r="B23" s="90" t="s">
        <v>32</v>
      </c>
      <c r="C23" s="91"/>
      <c r="D23" s="34">
        <v>11239</v>
      </c>
      <c r="E23" s="35"/>
      <c r="F23" s="36">
        <f t="shared" si="0"/>
        <v>0.010565949045783585</v>
      </c>
      <c r="G23" s="35"/>
      <c r="H23" s="37"/>
      <c r="I23" s="34"/>
      <c r="J23" s="8"/>
      <c r="K23" s="9"/>
      <c r="L23" s="8"/>
    </row>
    <row r="24" spans="2:12" ht="18.75" customHeight="1">
      <c r="B24" s="90" t="s">
        <v>33</v>
      </c>
      <c r="C24" s="91"/>
      <c r="D24" s="34">
        <v>5157279</v>
      </c>
      <c r="E24" s="35"/>
      <c r="F24" s="36">
        <f t="shared" si="0"/>
        <v>4.848433768919809</v>
      </c>
      <c r="G24" s="35"/>
      <c r="H24" s="37"/>
      <c r="I24" s="34"/>
      <c r="J24" s="8"/>
      <c r="K24" s="9"/>
      <c r="L24" s="8"/>
    </row>
    <row r="25" spans="2:12" ht="18.75" customHeight="1">
      <c r="B25" s="90" t="s">
        <v>34</v>
      </c>
      <c r="C25" s="91"/>
      <c r="D25" s="34">
        <v>1</v>
      </c>
      <c r="E25" s="35"/>
      <c r="F25" s="36">
        <f t="shared" si="0"/>
        <v>9.401146939926671E-07</v>
      </c>
      <c r="G25" s="35"/>
      <c r="H25" s="37"/>
      <c r="I25" s="34"/>
      <c r="J25" s="8"/>
      <c r="K25" s="9"/>
      <c r="L25" s="8"/>
    </row>
    <row r="26" spans="2:12" ht="18.75" customHeight="1">
      <c r="B26" s="90" t="s">
        <v>35</v>
      </c>
      <c r="C26" s="91"/>
      <c r="D26" s="34">
        <v>4591835</v>
      </c>
      <c r="E26" s="35"/>
      <c r="F26" s="36">
        <f t="shared" si="0"/>
        <v>4.316851555889818</v>
      </c>
      <c r="G26" s="35"/>
      <c r="H26" s="37"/>
      <c r="I26" s="34"/>
      <c r="J26" s="8"/>
      <c r="K26" s="9"/>
      <c r="L26" s="8"/>
    </row>
    <row r="27" spans="2:12" ht="18.75" customHeight="1">
      <c r="B27" s="90" t="s">
        <v>36</v>
      </c>
      <c r="C27" s="91"/>
      <c r="D27" s="34">
        <v>3488000</v>
      </c>
      <c r="E27" s="35"/>
      <c r="F27" s="36">
        <f t="shared" si="0"/>
        <v>3.2791200526464226</v>
      </c>
      <c r="G27" s="35"/>
      <c r="H27" s="37"/>
      <c r="I27" s="34"/>
      <c r="J27" s="8"/>
      <c r="K27" s="9"/>
      <c r="L27" s="8"/>
    </row>
    <row r="28" spans="2:12" s="6" customFormat="1" ht="18.75" customHeight="1" thickBot="1">
      <c r="B28" s="92" t="s">
        <v>37</v>
      </c>
      <c r="C28" s="93"/>
      <c r="D28" s="41">
        <v>106370000</v>
      </c>
      <c r="E28" s="38"/>
      <c r="F28" s="39">
        <v>100</v>
      </c>
      <c r="G28" s="38"/>
      <c r="H28" s="40" t="s">
        <v>38</v>
      </c>
      <c r="I28" s="41">
        <v>106370000</v>
      </c>
      <c r="J28" s="11"/>
      <c r="K28" s="12">
        <v>100</v>
      </c>
      <c r="L28" s="11"/>
    </row>
    <row r="29" spans="2:12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3.5">
      <c r="B30" s="8" t="s">
        <v>73</v>
      </c>
      <c r="C30" s="29"/>
      <c r="D30" s="29"/>
      <c r="E30" s="8"/>
      <c r="F30" s="8"/>
      <c r="G30" s="8"/>
      <c r="H30" s="8"/>
      <c r="I30" s="8"/>
      <c r="J30" s="8"/>
      <c r="K30" s="8"/>
      <c r="L30" s="32" t="s">
        <v>77</v>
      </c>
    </row>
    <row r="31" spans="2:12" ht="4.5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8.75" customHeight="1">
      <c r="B32" s="94" t="s">
        <v>70</v>
      </c>
      <c r="C32" s="94"/>
      <c r="D32" s="94"/>
      <c r="E32" s="94"/>
      <c r="F32" s="94"/>
      <c r="G32" s="95"/>
      <c r="H32" s="103" t="s">
        <v>71</v>
      </c>
      <c r="I32" s="94"/>
      <c r="J32" s="94"/>
      <c r="K32" s="94"/>
      <c r="L32" s="94"/>
    </row>
    <row r="33" spans="2:12" ht="18.75" customHeight="1">
      <c r="B33" s="96" t="s">
        <v>60</v>
      </c>
      <c r="C33" s="97"/>
      <c r="D33" s="98" t="s">
        <v>40</v>
      </c>
      <c r="E33" s="97"/>
      <c r="F33" s="13" t="s">
        <v>1</v>
      </c>
      <c r="G33" s="14"/>
      <c r="H33" s="15" t="s">
        <v>62</v>
      </c>
      <c r="I33" s="13" t="s">
        <v>40</v>
      </c>
      <c r="J33" s="14"/>
      <c r="K33" s="13" t="s">
        <v>1</v>
      </c>
      <c r="L33" s="14"/>
    </row>
    <row r="34" spans="2:12" ht="18.75" customHeight="1">
      <c r="B34" s="99" t="s">
        <v>55</v>
      </c>
      <c r="C34" s="16" t="s">
        <v>3</v>
      </c>
      <c r="D34" s="34">
        <v>62890072</v>
      </c>
      <c r="E34" s="35" t="s">
        <v>4</v>
      </c>
      <c r="F34" s="36">
        <f>F7</f>
        <v>59.123880793456806</v>
      </c>
      <c r="G34" s="35" t="s">
        <v>5</v>
      </c>
      <c r="H34" s="37" t="s">
        <v>41</v>
      </c>
      <c r="I34" s="43">
        <v>20524219</v>
      </c>
      <c r="J34" s="8" t="s">
        <v>4</v>
      </c>
      <c r="K34" s="9">
        <f>I34/$I$57*100</f>
        <v>19.295119864623484</v>
      </c>
      <c r="L34" s="8" t="s">
        <v>5</v>
      </c>
    </row>
    <row r="35" spans="2:12" ht="18.75" customHeight="1">
      <c r="B35" s="100"/>
      <c r="C35" s="16" t="s">
        <v>22</v>
      </c>
      <c r="D35" s="34">
        <v>1742381</v>
      </c>
      <c r="E35" s="35"/>
      <c r="F35" s="36">
        <f>F18</f>
        <v>1.6380379806336374</v>
      </c>
      <c r="G35" s="35"/>
      <c r="H35" s="37" t="s">
        <v>42</v>
      </c>
      <c r="I35" s="43">
        <v>19089241</v>
      </c>
      <c r="J35" s="8"/>
      <c r="K35" s="9">
        <f>I35/$I$57*100</f>
        <v>17.946075961267276</v>
      </c>
      <c r="L35" s="8"/>
    </row>
    <row r="36" spans="2:12" ht="18.75" customHeight="1">
      <c r="B36" s="100"/>
      <c r="C36" s="16" t="s">
        <v>24</v>
      </c>
      <c r="D36" s="34">
        <v>1895008</v>
      </c>
      <c r="E36" s="35"/>
      <c r="F36" s="36">
        <f>F19</f>
        <v>1.7815248660336562</v>
      </c>
      <c r="G36" s="35"/>
      <c r="H36" s="37" t="s">
        <v>43</v>
      </c>
      <c r="I36" s="43">
        <v>935302</v>
      </c>
      <c r="J36" s="8"/>
      <c r="K36" s="9">
        <f>I36/$I$57*100</f>
        <v>0.8792911535207295</v>
      </c>
      <c r="L36" s="8"/>
    </row>
    <row r="37" spans="2:12" ht="18.75" customHeight="1">
      <c r="B37" s="100"/>
      <c r="C37" s="16" t="s">
        <v>30</v>
      </c>
      <c r="D37" s="34">
        <v>1104133</v>
      </c>
      <c r="E37" s="35"/>
      <c r="F37" s="36">
        <f>F22</f>
        <v>1.0380116574222056</v>
      </c>
      <c r="G37" s="35"/>
      <c r="H37" s="37" t="s">
        <v>44</v>
      </c>
      <c r="I37" s="43">
        <v>25318251</v>
      </c>
      <c r="J37" s="8"/>
      <c r="K37" s="9">
        <f>I37/$I$57*100</f>
        <v>23.80205979129454</v>
      </c>
      <c r="L37" s="8"/>
    </row>
    <row r="38" spans="2:12" ht="18.75" customHeight="1">
      <c r="B38" s="100"/>
      <c r="C38" s="16" t="s">
        <v>32</v>
      </c>
      <c r="D38" s="34">
        <v>11239</v>
      </c>
      <c r="E38" s="35"/>
      <c r="F38" s="36">
        <f>F23</f>
        <v>0.010565949045783585</v>
      </c>
      <c r="G38" s="35"/>
      <c r="H38" s="37" t="s">
        <v>45</v>
      </c>
      <c r="I38" s="43">
        <v>10592354</v>
      </c>
      <c r="J38" s="8"/>
      <c r="K38" s="9">
        <f aca="true" t="shared" si="2" ref="K38:K45">I38/$I$57*100</f>
        <v>9.958027639372004</v>
      </c>
      <c r="L38" s="8"/>
    </row>
    <row r="39" spans="2:12" ht="18.75" customHeight="1">
      <c r="B39" s="100"/>
      <c r="C39" s="16" t="s">
        <v>33</v>
      </c>
      <c r="D39" s="34">
        <v>5157279</v>
      </c>
      <c r="E39" s="35"/>
      <c r="F39" s="36">
        <f>F24</f>
        <v>4.848433768919809</v>
      </c>
      <c r="G39" s="35"/>
      <c r="H39" s="37" t="s">
        <v>46</v>
      </c>
      <c r="I39" s="43">
        <v>11167652</v>
      </c>
      <c r="J39" s="8"/>
      <c r="K39" s="9">
        <f t="shared" si="2"/>
        <v>10.498873742596597</v>
      </c>
      <c r="L39" s="17"/>
    </row>
    <row r="40" spans="2:12" ht="18.75" customHeight="1">
      <c r="B40" s="100"/>
      <c r="C40" s="16" t="s">
        <v>34</v>
      </c>
      <c r="D40" s="34">
        <v>1</v>
      </c>
      <c r="E40" s="35"/>
      <c r="F40" s="36">
        <f>F25</f>
        <v>9.401146939926671E-07</v>
      </c>
      <c r="G40" s="35"/>
      <c r="H40" s="37" t="s">
        <v>47</v>
      </c>
      <c r="I40" s="43">
        <v>75000</v>
      </c>
      <c r="J40" s="8"/>
      <c r="K40" s="9">
        <f t="shared" si="2"/>
        <v>0.07050860204945003</v>
      </c>
      <c r="L40" s="17"/>
    </row>
    <row r="41" spans="2:12" ht="18.75" customHeight="1">
      <c r="B41" s="100"/>
      <c r="C41" s="16" t="s">
        <v>35</v>
      </c>
      <c r="D41" s="34">
        <v>4591835</v>
      </c>
      <c r="E41" s="35"/>
      <c r="F41" s="36">
        <f>F26</f>
        <v>4.316851555889818</v>
      </c>
      <c r="G41" s="35"/>
      <c r="H41" s="37" t="s">
        <v>48</v>
      </c>
      <c r="I41" s="44">
        <v>0</v>
      </c>
      <c r="J41" s="8"/>
      <c r="K41" s="9">
        <f t="shared" si="2"/>
        <v>0</v>
      </c>
      <c r="L41" s="17"/>
    </row>
    <row r="42" spans="2:12" ht="18.75" customHeight="1">
      <c r="B42" s="101"/>
      <c r="C42" s="18" t="s">
        <v>74</v>
      </c>
      <c r="D42" s="42">
        <v>77391948</v>
      </c>
      <c r="E42" s="46"/>
      <c r="F42" s="47">
        <f>SUM(F34:F41)-0.2</f>
        <v>72.5573075115164</v>
      </c>
      <c r="G42" s="48"/>
      <c r="H42" s="37" t="s">
        <v>27</v>
      </c>
      <c r="I42" s="43">
        <v>6649544</v>
      </c>
      <c r="J42" s="8"/>
      <c r="K42" s="9">
        <f>I42/$I$57*100-0.1</f>
        <v>6.151334022750775</v>
      </c>
      <c r="L42" s="17"/>
    </row>
    <row r="43" spans="2:12" ht="18.75" customHeight="1">
      <c r="B43" s="99" t="s">
        <v>56</v>
      </c>
      <c r="C43" s="16" t="s">
        <v>7</v>
      </c>
      <c r="D43" s="34">
        <v>818000</v>
      </c>
      <c r="E43" s="35"/>
      <c r="F43" s="36">
        <f aca="true" t="shared" si="3" ref="F43:F52">F8</f>
        <v>0.7690138196860017</v>
      </c>
      <c r="G43" s="35"/>
      <c r="H43" s="37" t="s">
        <v>49</v>
      </c>
      <c r="I43" s="43">
        <v>97742</v>
      </c>
      <c r="J43" s="8"/>
      <c r="K43" s="9">
        <f t="shared" si="2"/>
        <v>0.09188869042023126</v>
      </c>
      <c r="L43" s="17"/>
    </row>
    <row r="44" spans="2:12" ht="18.75" customHeight="1">
      <c r="B44" s="100"/>
      <c r="C44" s="16" t="s">
        <v>9</v>
      </c>
      <c r="D44" s="34">
        <v>157000</v>
      </c>
      <c r="E44" s="35"/>
      <c r="F44" s="36">
        <f t="shared" si="3"/>
        <v>0.14759800695684872</v>
      </c>
      <c r="G44" s="35"/>
      <c r="H44" s="37" t="s">
        <v>50</v>
      </c>
      <c r="I44" s="43">
        <v>454051</v>
      </c>
      <c r="J44" s="8"/>
      <c r="K44" s="9">
        <f t="shared" si="2"/>
        <v>0.42686001692206454</v>
      </c>
      <c r="L44" s="17"/>
    </row>
    <row r="45" spans="2:12" ht="18.75" customHeight="1">
      <c r="B45" s="100"/>
      <c r="C45" s="22" t="s">
        <v>53</v>
      </c>
      <c r="D45" s="34">
        <v>126000</v>
      </c>
      <c r="E45" s="35"/>
      <c r="F45" s="49">
        <f t="shared" si="3"/>
        <v>0.11845445144307606</v>
      </c>
      <c r="G45" s="35"/>
      <c r="H45" s="37" t="s">
        <v>51</v>
      </c>
      <c r="I45" s="43">
        <v>1392001</v>
      </c>
      <c r="J45" s="8"/>
      <c r="K45" s="9">
        <f t="shared" si="2"/>
        <v>1.3086405941524866</v>
      </c>
      <c r="L45" s="17"/>
    </row>
    <row r="46" spans="2:12" ht="18.75" customHeight="1">
      <c r="B46" s="100"/>
      <c r="C46" s="22" t="s">
        <v>54</v>
      </c>
      <c r="D46" s="34">
        <v>29000</v>
      </c>
      <c r="E46" s="35"/>
      <c r="F46" s="36">
        <f t="shared" si="3"/>
        <v>0.027263326125787347</v>
      </c>
      <c r="G46" s="35"/>
      <c r="H46" s="37" t="s">
        <v>52</v>
      </c>
      <c r="I46" s="43">
        <v>9974643</v>
      </c>
      <c r="J46" s="8"/>
      <c r="K46" s="9">
        <f>I46/$I$57*100</f>
        <v>9.377308451631098</v>
      </c>
      <c r="L46" s="17"/>
    </row>
    <row r="47" spans="2:12" ht="18.75" customHeight="1">
      <c r="B47" s="100"/>
      <c r="C47" s="16" t="s">
        <v>11</v>
      </c>
      <c r="D47" s="34">
        <v>3370000</v>
      </c>
      <c r="E47" s="35"/>
      <c r="F47" s="36">
        <f t="shared" si="3"/>
        <v>3.168186518755288</v>
      </c>
      <c r="G47" s="35"/>
      <c r="H47" s="37" t="s">
        <v>31</v>
      </c>
      <c r="I47" s="43">
        <v>100000</v>
      </c>
      <c r="J47" s="8"/>
      <c r="K47" s="9">
        <f>I47/$I$57*100</f>
        <v>0.0940114693992667</v>
      </c>
      <c r="L47" s="17"/>
    </row>
    <row r="48" spans="2:12" ht="18.75" customHeight="1">
      <c r="B48" s="100"/>
      <c r="C48" s="16" t="s">
        <v>13</v>
      </c>
      <c r="D48" s="34">
        <v>94000</v>
      </c>
      <c r="E48" s="35"/>
      <c r="F48" s="36">
        <f t="shared" si="3"/>
        <v>0.08837078123531071</v>
      </c>
      <c r="G48" s="35"/>
      <c r="H48" s="37"/>
      <c r="I48" s="34"/>
      <c r="J48" s="8"/>
      <c r="K48" s="9"/>
      <c r="L48" s="17"/>
    </row>
    <row r="49" spans="2:12" ht="18.75" customHeight="1">
      <c r="B49" s="100"/>
      <c r="C49" s="16" t="s">
        <v>16</v>
      </c>
      <c r="D49" s="34">
        <v>400000</v>
      </c>
      <c r="E49" s="35"/>
      <c r="F49" s="36">
        <f t="shared" si="3"/>
        <v>0.3760458775970668</v>
      </c>
      <c r="G49" s="35"/>
      <c r="H49" s="37"/>
      <c r="I49" s="34"/>
      <c r="J49" s="8"/>
      <c r="K49" s="9"/>
      <c r="L49" s="17"/>
    </row>
    <row r="50" spans="2:12" ht="18.75" customHeight="1">
      <c r="B50" s="100"/>
      <c r="C50" s="16" t="s">
        <v>39</v>
      </c>
      <c r="D50" s="34">
        <v>284989</v>
      </c>
      <c r="E50" s="35"/>
      <c r="F50" s="36">
        <f t="shared" si="3"/>
        <v>0.2679223465262762</v>
      </c>
      <c r="G50" s="35"/>
      <c r="H50" s="50"/>
      <c r="I50" s="34"/>
      <c r="J50" s="8"/>
      <c r="K50" s="9"/>
      <c r="L50" s="17"/>
    </row>
    <row r="51" spans="2:12" ht="18.75" customHeight="1">
      <c r="B51" s="100"/>
      <c r="C51" s="16" t="s">
        <v>18</v>
      </c>
      <c r="D51" s="34">
        <v>1550000</v>
      </c>
      <c r="E51" s="35"/>
      <c r="F51" s="36">
        <f t="shared" si="3"/>
        <v>1.457177775688634</v>
      </c>
      <c r="G51" s="35"/>
      <c r="H51" s="50"/>
      <c r="I51" s="34"/>
      <c r="J51" s="8"/>
      <c r="K51" s="9"/>
      <c r="L51" s="17"/>
    </row>
    <row r="52" spans="2:12" ht="18.75" customHeight="1">
      <c r="B52" s="100"/>
      <c r="C52" s="16" t="s">
        <v>20</v>
      </c>
      <c r="D52" s="34">
        <v>72218</v>
      </c>
      <c r="E52" s="35"/>
      <c r="F52" s="36">
        <f t="shared" si="3"/>
        <v>0.06789320297076243</v>
      </c>
      <c r="G52" s="35"/>
      <c r="H52" s="50"/>
      <c r="I52" s="34"/>
      <c r="J52" s="8"/>
      <c r="K52" s="9"/>
      <c r="L52" s="17"/>
    </row>
    <row r="53" spans="2:12" ht="18.75" customHeight="1">
      <c r="B53" s="100"/>
      <c r="C53" s="16" t="s">
        <v>26</v>
      </c>
      <c r="D53" s="34">
        <v>12333498</v>
      </c>
      <c r="E53" s="35"/>
      <c r="F53" s="36">
        <f>F20</f>
        <v>11.594902698129172</v>
      </c>
      <c r="G53" s="35"/>
      <c r="H53" s="50"/>
      <c r="I53" s="34"/>
      <c r="J53" s="8"/>
      <c r="K53" s="9"/>
      <c r="L53" s="17"/>
    </row>
    <row r="54" spans="2:12" ht="18.75" customHeight="1">
      <c r="B54" s="100"/>
      <c r="C54" s="16" t="s">
        <v>28</v>
      </c>
      <c r="D54" s="34">
        <v>6255347</v>
      </c>
      <c r="E54" s="35"/>
      <c r="F54" s="36">
        <f>F21</f>
        <v>5.880743630722948</v>
      </c>
      <c r="G54" s="35"/>
      <c r="H54" s="50"/>
      <c r="I54" s="34"/>
      <c r="J54" s="8"/>
      <c r="K54" s="9"/>
      <c r="L54" s="17"/>
    </row>
    <row r="55" spans="2:12" ht="18.75" customHeight="1">
      <c r="B55" s="100"/>
      <c r="C55" s="16" t="s">
        <v>36</v>
      </c>
      <c r="D55" s="34">
        <v>3488000</v>
      </c>
      <c r="E55" s="35"/>
      <c r="F55" s="36">
        <f>F27</f>
        <v>3.2791200526464226</v>
      </c>
      <c r="G55" s="35"/>
      <c r="H55" s="50"/>
      <c r="I55" s="34"/>
      <c r="J55" s="8"/>
      <c r="K55" s="9"/>
      <c r="L55" s="17"/>
    </row>
    <row r="56" spans="2:12" ht="18.75" customHeight="1">
      <c r="B56" s="101"/>
      <c r="C56" s="24" t="s">
        <v>75</v>
      </c>
      <c r="D56" s="42">
        <v>28978052</v>
      </c>
      <c r="E56" s="46"/>
      <c r="F56" s="47">
        <v>27.4</v>
      </c>
      <c r="G56" s="48"/>
      <c r="H56" s="50"/>
      <c r="I56" s="34"/>
      <c r="J56" s="8"/>
      <c r="K56" s="9"/>
      <c r="L56" s="17"/>
    </row>
    <row r="57" spans="2:12" s="6" customFormat="1" ht="18.75" customHeight="1" thickBot="1">
      <c r="B57" s="105" t="s">
        <v>76</v>
      </c>
      <c r="C57" s="106"/>
      <c r="D57" s="41">
        <v>106370000</v>
      </c>
      <c r="E57" s="38"/>
      <c r="F57" s="39">
        <f>SUM(F56,F42)</f>
        <v>99.9573075115164</v>
      </c>
      <c r="G57" s="38"/>
      <c r="H57" s="51" t="s">
        <v>76</v>
      </c>
      <c r="I57" s="45">
        <v>106370000</v>
      </c>
      <c r="J57" s="26"/>
      <c r="K57" s="27">
        <v>100</v>
      </c>
      <c r="L57" s="26"/>
    </row>
    <row r="58" spans="2:12" ht="4.5" customHeight="1">
      <c r="B58" s="3"/>
      <c r="C58" s="3"/>
      <c r="D58" s="5"/>
      <c r="E58" s="3"/>
      <c r="F58" s="4"/>
      <c r="G58" s="3"/>
      <c r="H58" s="3"/>
      <c r="I58" s="5"/>
      <c r="J58" s="3"/>
      <c r="K58" s="4"/>
      <c r="L58" s="3"/>
    </row>
    <row r="59" ht="13.5">
      <c r="B59" s="31" t="s">
        <v>66</v>
      </c>
    </row>
    <row r="60" ht="13.5">
      <c r="B60" s="31" t="s">
        <v>68</v>
      </c>
    </row>
  </sheetData>
  <sheetProtection/>
  <mergeCells count="37">
    <mergeCell ref="B7:C7"/>
    <mergeCell ref="B8:C8"/>
    <mergeCell ref="B9:C9"/>
    <mergeCell ref="B10:C10"/>
    <mergeCell ref="B13:C13"/>
    <mergeCell ref="B14:C14"/>
    <mergeCell ref="B15:C15"/>
    <mergeCell ref="B16:C16"/>
    <mergeCell ref="B11:C11"/>
    <mergeCell ref="B12:C12"/>
    <mergeCell ref="B17:C17"/>
    <mergeCell ref="B18:C18"/>
    <mergeCell ref="B57:C57"/>
    <mergeCell ref="B23:C23"/>
    <mergeCell ref="B24:C24"/>
    <mergeCell ref="B25:C25"/>
    <mergeCell ref="B26:C26"/>
    <mergeCell ref="B19:C19"/>
    <mergeCell ref="B34:B42"/>
    <mergeCell ref="B43:B56"/>
    <mergeCell ref="H5:L5"/>
    <mergeCell ref="B6:C6"/>
    <mergeCell ref="I6:J6"/>
    <mergeCell ref="K6:L6"/>
    <mergeCell ref="B5:G5"/>
    <mergeCell ref="D6:E6"/>
    <mergeCell ref="F6:G6"/>
    <mergeCell ref="B1:L1"/>
    <mergeCell ref="B32:G32"/>
    <mergeCell ref="B33:C33"/>
    <mergeCell ref="H32:L32"/>
    <mergeCell ref="D33:E33"/>
    <mergeCell ref="B27:C27"/>
    <mergeCell ref="B28:C28"/>
    <mergeCell ref="B20:C20"/>
    <mergeCell ref="B21:C21"/>
    <mergeCell ref="B22:C22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  <ignoredErrors>
    <ignoredError sqref="K42 K18 K15 K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0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K28" sqref="K28"/>
    </sheetView>
  </sheetViews>
  <sheetFormatPr defaultColWidth="8.59765625" defaultRowHeight="15"/>
  <cols>
    <col min="1" max="1" width="1.59765625" style="1" customWidth="1"/>
    <col min="2" max="2" width="2.59765625" style="1" customWidth="1"/>
    <col min="3" max="3" width="23.5" style="1" bestFit="1" customWidth="1"/>
    <col min="4" max="4" width="14.69921875" style="1" customWidth="1"/>
    <col min="5" max="5" width="4.19921875" style="1" customWidth="1"/>
    <col min="6" max="6" width="8.09765625" style="1" customWidth="1"/>
    <col min="7" max="7" width="2.69921875" style="1" customWidth="1"/>
    <col min="8" max="8" width="23.5" style="1" customWidth="1"/>
    <col min="9" max="9" width="14" style="1" customWidth="1"/>
    <col min="10" max="10" width="4.19921875" style="1" customWidth="1"/>
    <col min="11" max="11" width="7.59765625" style="1" customWidth="1"/>
    <col min="12" max="12" width="2.69921875" style="1" customWidth="1"/>
    <col min="13" max="16384" width="8.59765625" style="1" customWidth="1"/>
  </cols>
  <sheetData>
    <row r="1" spans="2:12" ht="24">
      <c r="B1" s="80" t="s">
        <v>67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4.5" customHeight="1"/>
    <row r="3" spans="2:12" ht="13.5">
      <c r="B3" s="1" t="s">
        <v>0</v>
      </c>
      <c r="L3" s="32" t="s">
        <v>69</v>
      </c>
    </row>
    <row r="4" spans="3:12" ht="4.5" customHeight="1" thickBot="1">
      <c r="C4" s="3"/>
      <c r="D4" s="3"/>
      <c r="E4" s="3"/>
      <c r="F4" s="3"/>
      <c r="G4" s="3"/>
      <c r="H4" s="28"/>
      <c r="I4" s="28"/>
      <c r="J4" s="28"/>
      <c r="K4" s="28"/>
      <c r="L4" s="28"/>
    </row>
    <row r="5" spans="2:12" ht="18.75" customHeight="1">
      <c r="B5" s="81" t="s">
        <v>63</v>
      </c>
      <c r="C5" s="81"/>
      <c r="D5" s="81"/>
      <c r="E5" s="81"/>
      <c r="F5" s="81"/>
      <c r="G5" s="82"/>
      <c r="H5" s="83" t="s">
        <v>65</v>
      </c>
      <c r="I5" s="81"/>
      <c r="J5" s="81"/>
      <c r="K5" s="81"/>
      <c r="L5" s="81"/>
    </row>
    <row r="6" spans="2:12" ht="18.75" customHeight="1">
      <c r="B6" s="84" t="s">
        <v>60</v>
      </c>
      <c r="C6" s="85"/>
      <c r="D6" s="86" t="s">
        <v>61</v>
      </c>
      <c r="E6" s="85"/>
      <c r="F6" s="86" t="s">
        <v>1</v>
      </c>
      <c r="G6" s="87"/>
      <c r="H6" s="2" t="s">
        <v>62</v>
      </c>
      <c r="I6" s="86" t="s">
        <v>2</v>
      </c>
      <c r="J6" s="85"/>
      <c r="K6" s="86" t="s">
        <v>1</v>
      </c>
      <c r="L6" s="84"/>
    </row>
    <row r="7" spans="2:12" ht="18.75" customHeight="1">
      <c r="B7" s="88" t="s">
        <v>3</v>
      </c>
      <c r="C7" s="89"/>
      <c r="D7" s="34">
        <v>60557638</v>
      </c>
      <c r="E7" s="35" t="s">
        <v>4</v>
      </c>
      <c r="F7" s="36">
        <f aca="true" t="shared" si="0" ref="F7:F27">D7/$D$28*100</f>
        <v>54.19998030967511</v>
      </c>
      <c r="G7" s="35" t="s">
        <v>5</v>
      </c>
      <c r="H7" s="37" t="s">
        <v>6</v>
      </c>
      <c r="I7" s="34">
        <v>723245</v>
      </c>
      <c r="J7" s="8" t="s">
        <v>4</v>
      </c>
      <c r="K7" s="9">
        <f aca="true" t="shared" si="1" ref="K7:K20">I7/$I$28*100</f>
        <v>0.647314955696769</v>
      </c>
      <c r="L7" s="8" t="s">
        <v>5</v>
      </c>
    </row>
    <row r="8" spans="2:12" ht="18.75" customHeight="1">
      <c r="B8" s="90" t="s">
        <v>7</v>
      </c>
      <c r="C8" s="91"/>
      <c r="D8" s="34">
        <v>879000</v>
      </c>
      <c r="E8" s="35"/>
      <c r="F8" s="36">
        <f t="shared" si="0"/>
        <v>0.7867179808466841</v>
      </c>
      <c r="G8" s="35"/>
      <c r="H8" s="37" t="s">
        <v>8</v>
      </c>
      <c r="I8" s="34">
        <v>11283438</v>
      </c>
      <c r="J8" s="8"/>
      <c r="K8" s="9">
        <f t="shared" si="1"/>
        <v>10.098843640920077</v>
      </c>
      <c r="L8" s="8"/>
    </row>
    <row r="9" spans="2:12" ht="18.75" customHeight="1">
      <c r="B9" s="90" t="s">
        <v>9</v>
      </c>
      <c r="C9" s="91"/>
      <c r="D9" s="34">
        <v>198000</v>
      </c>
      <c r="E9" s="35"/>
      <c r="F9" s="36">
        <f>D9/$D$28*100</f>
        <v>0.17721292401324623</v>
      </c>
      <c r="G9" s="35"/>
      <c r="H9" s="37" t="s">
        <v>10</v>
      </c>
      <c r="I9" s="34">
        <v>39969776</v>
      </c>
      <c r="J9" s="8"/>
      <c r="K9" s="9">
        <f t="shared" si="1"/>
        <v>35.77353978340643</v>
      </c>
      <c r="L9" s="8"/>
    </row>
    <row r="10" spans="2:12" ht="18.75" customHeight="1">
      <c r="B10" s="90" t="s">
        <v>53</v>
      </c>
      <c r="C10" s="91"/>
      <c r="D10" s="34">
        <v>92000</v>
      </c>
      <c r="E10" s="35"/>
      <c r="F10" s="36">
        <f t="shared" si="0"/>
        <v>0.08234135863241744</v>
      </c>
      <c r="G10" s="35"/>
      <c r="H10" s="37" t="s">
        <v>12</v>
      </c>
      <c r="I10" s="34">
        <v>11070636</v>
      </c>
      <c r="J10" s="8"/>
      <c r="K10" s="9">
        <f t="shared" si="1"/>
        <v>9.908382708314688</v>
      </c>
      <c r="L10" s="8"/>
    </row>
    <row r="11" spans="2:12" ht="18.75" customHeight="1">
      <c r="B11" s="90" t="s">
        <v>54</v>
      </c>
      <c r="C11" s="91"/>
      <c r="D11" s="34">
        <v>33000</v>
      </c>
      <c r="E11" s="35"/>
      <c r="F11" s="36">
        <f t="shared" si="0"/>
        <v>0.029535487335541035</v>
      </c>
      <c r="G11" s="35"/>
      <c r="H11" s="37" t="s">
        <v>14</v>
      </c>
      <c r="I11" s="34">
        <v>223231</v>
      </c>
      <c r="J11" s="8"/>
      <c r="K11" s="9">
        <f t="shared" si="1"/>
        <v>0.19979504161818668</v>
      </c>
      <c r="L11" s="8"/>
    </row>
    <row r="12" spans="2:12" ht="18.75" customHeight="1">
      <c r="B12" s="90" t="s">
        <v>11</v>
      </c>
      <c r="C12" s="91"/>
      <c r="D12" s="34">
        <v>3434000</v>
      </c>
      <c r="E12" s="35"/>
      <c r="F12" s="36">
        <f t="shared" si="0"/>
        <v>3.0734807124317554</v>
      </c>
      <c r="G12" s="35"/>
      <c r="H12" s="37" t="s">
        <v>15</v>
      </c>
      <c r="I12" s="34">
        <v>2025089</v>
      </c>
      <c r="J12" s="8"/>
      <c r="K12" s="9">
        <f t="shared" si="1"/>
        <v>1.8124845609952565</v>
      </c>
      <c r="L12" s="8"/>
    </row>
    <row r="13" spans="2:12" ht="18.75" customHeight="1">
      <c r="B13" s="90" t="s">
        <v>13</v>
      </c>
      <c r="C13" s="91"/>
      <c r="D13" s="34">
        <v>94000</v>
      </c>
      <c r="E13" s="35"/>
      <c r="F13" s="36">
        <f t="shared" si="0"/>
        <v>0.08413138816790477</v>
      </c>
      <c r="G13" s="35"/>
      <c r="H13" s="37" t="s">
        <v>17</v>
      </c>
      <c r="I13" s="34">
        <v>2538046</v>
      </c>
      <c r="J13" s="8"/>
      <c r="K13" s="9">
        <f t="shared" si="1"/>
        <v>2.271588651212745</v>
      </c>
      <c r="L13" s="8"/>
    </row>
    <row r="14" spans="2:12" ht="18.75" customHeight="1">
      <c r="B14" s="90" t="s">
        <v>16</v>
      </c>
      <c r="C14" s="91"/>
      <c r="D14" s="34">
        <v>444000</v>
      </c>
      <c r="E14" s="35"/>
      <c r="F14" s="36">
        <f t="shared" si="0"/>
        <v>0.39738655687818847</v>
      </c>
      <c r="G14" s="35"/>
      <c r="H14" s="37" t="s">
        <v>19</v>
      </c>
      <c r="I14" s="34">
        <v>19597188</v>
      </c>
      <c r="J14" s="8"/>
      <c r="K14" s="9">
        <f t="shared" si="1"/>
        <v>17.539772666248993</v>
      </c>
      <c r="L14" s="8"/>
    </row>
    <row r="15" spans="2:12" ht="18.75" customHeight="1">
      <c r="B15" s="90" t="s">
        <v>39</v>
      </c>
      <c r="C15" s="91"/>
      <c r="D15" s="34">
        <v>295670</v>
      </c>
      <c r="E15" s="35"/>
      <c r="F15" s="36">
        <f t="shared" si="0"/>
        <v>0.26462901637877023</v>
      </c>
      <c r="G15" s="35"/>
      <c r="H15" s="37" t="s">
        <v>21</v>
      </c>
      <c r="I15" s="34">
        <v>3668408</v>
      </c>
      <c r="J15" s="8"/>
      <c r="K15" s="9">
        <f t="shared" si="1"/>
        <v>3.2832793341090127</v>
      </c>
      <c r="L15" s="8"/>
    </row>
    <row r="16" spans="2:12" ht="18.75" customHeight="1">
      <c r="B16" s="90" t="s">
        <v>18</v>
      </c>
      <c r="C16" s="91"/>
      <c r="D16" s="34">
        <v>1477000</v>
      </c>
      <c r="E16" s="35"/>
      <c r="F16" s="36">
        <f t="shared" si="0"/>
        <v>1.3219368119573973</v>
      </c>
      <c r="G16" s="35"/>
      <c r="H16" s="37" t="s">
        <v>23</v>
      </c>
      <c r="I16" s="34">
        <v>13867797</v>
      </c>
      <c r="J16" s="8"/>
      <c r="K16" s="9">
        <f t="shared" si="1"/>
        <v>12.411883111071333</v>
      </c>
      <c r="L16" s="8"/>
    </row>
    <row r="17" spans="2:12" ht="18.75" customHeight="1">
      <c r="B17" s="90" t="s">
        <v>20</v>
      </c>
      <c r="C17" s="91"/>
      <c r="D17" s="34">
        <v>70310</v>
      </c>
      <c r="E17" s="35"/>
      <c r="F17" s="36">
        <f t="shared" si="0"/>
        <v>0.06292848832005728</v>
      </c>
      <c r="G17" s="35"/>
      <c r="H17" s="37" t="s">
        <v>25</v>
      </c>
      <c r="I17" s="34">
        <v>70000</v>
      </c>
      <c r="J17" s="8"/>
      <c r="K17" s="9">
        <f t="shared" si="1"/>
        <v>0.06265103374205674</v>
      </c>
      <c r="L17" s="8"/>
    </row>
    <row r="18" spans="2:12" ht="18.75" customHeight="1">
      <c r="B18" s="90" t="s">
        <v>22</v>
      </c>
      <c r="C18" s="91"/>
      <c r="D18" s="34">
        <v>1731264</v>
      </c>
      <c r="E18" s="35"/>
      <c r="F18" s="36">
        <f t="shared" si="0"/>
        <v>1.5495068468629734</v>
      </c>
      <c r="G18" s="35"/>
      <c r="H18" s="37" t="s">
        <v>27</v>
      </c>
      <c r="I18" s="34">
        <v>6593144</v>
      </c>
      <c r="J18" s="8"/>
      <c r="K18" s="9">
        <f t="shared" si="1"/>
        <v>5.9009612458605565</v>
      </c>
      <c r="L18" s="8"/>
    </row>
    <row r="19" spans="2:12" ht="18.75" customHeight="1">
      <c r="B19" s="90" t="s">
        <v>24</v>
      </c>
      <c r="C19" s="91"/>
      <c r="D19" s="34">
        <v>1878010</v>
      </c>
      <c r="E19" s="35"/>
      <c r="F19" s="36">
        <f t="shared" si="0"/>
        <v>1.6808466839702854</v>
      </c>
      <c r="G19" s="35"/>
      <c r="H19" s="37" t="s">
        <v>29</v>
      </c>
      <c r="I19" s="34">
        <v>2</v>
      </c>
      <c r="J19" s="8"/>
      <c r="K19" s="9">
        <f t="shared" si="1"/>
        <v>1.7900295354873356E-06</v>
      </c>
      <c r="L19" s="8"/>
    </row>
    <row r="20" spans="2:12" ht="18.75" customHeight="1">
      <c r="B20" s="90" t="s">
        <v>26</v>
      </c>
      <c r="C20" s="91"/>
      <c r="D20" s="34">
        <v>13965580</v>
      </c>
      <c r="E20" s="35"/>
      <c r="F20" s="36">
        <f t="shared" si="0"/>
        <v>12.49940034010561</v>
      </c>
      <c r="G20" s="35"/>
      <c r="H20" s="37" t="s">
        <v>31</v>
      </c>
      <c r="I20" s="34">
        <v>100000</v>
      </c>
      <c r="J20" s="8"/>
      <c r="K20" s="9">
        <f t="shared" si="1"/>
        <v>0.08950147677436678</v>
      </c>
      <c r="L20" s="8"/>
    </row>
    <row r="21" spans="2:12" ht="18.75" customHeight="1">
      <c r="B21" s="90" t="s">
        <v>28</v>
      </c>
      <c r="C21" s="91"/>
      <c r="D21" s="34">
        <v>6328845</v>
      </c>
      <c r="E21" s="35"/>
      <c r="F21" s="36">
        <f t="shared" si="0"/>
        <v>5.664409737760673</v>
      </c>
      <c r="G21" s="35"/>
      <c r="H21" s="37"/>
      <c r="I21" s="34"/>
      <c r="J21" s="8"/>
      <c r="K21" s="9"/>
      <c r="L21" s="8"/>
    </row>
    <row r="22" spans="2:12" ht="18.75" customHeight="1">
      <c r="B22" s="90" t="s">
        <v>30</v>
      </c>
      <c r="C22" s="91"/>
      <c r="D22" s="34">
        <v>1346908</v>
      </c>
      <c r="E22" s="35"/>
      <c r="F22" s="36">
        <f t="shared" si="0"/>
        <v>1.205502550792088</v>
      </c>
      <c r="G22" s="35"/>
      <c r="H22" s="37"/>
      <c r="I22" s="34"/>
      <c r="J22" s="8"/>
      <c r="K22" s="9"/>
      <c r="L22" s="8"/>
    </row>
    <row r="23" spans="2:12" ht="18.75" customHeight="1">
      <c r="B23" s="90" t="s">
        <v>32</v>
      </c>
      <c r="C23" s="91"/>
      <c r="D23" s="34">
        <v>7360</v>
      </c>
      <c r="E23" s="35"/>
      <c r="F23" s="36">
        <f t="shared" si="0"/>
        <v>0.006587308690593394</v>
      </c>
      <c r="G23" s="35"/>
      <c r="H23" s="37"/>
      <c r="I23" s="34"/>
      <c r="J23" s="8"/>
      <c r="K23" s="9"/>
      <c r="L23" s="8"/>
    </row>
    <row r="24" spans="2:12" ht="18.75" customHeight="1">
      <c r="B24" s="90" t="s">
        <v>33</v>
      </c>
      <c r="C24" s="91"/>
      <c r="D24" s="34">
        <v>7474172</v>
      </c>
      <c r="E24" s="35"/>
      <c r="F24" s="36">
        <f t="shared" si="0"/>
        <v>6.689494316656225</v>
      </c>
      <c r="G24" s="35"/>
      <c r="H24" s="37"/>
      <c r="I24" s="34"/>
      <c r="J24" s="8"/>
      <c r="K24" s="9"/>
      <c r="L24" s="8"/>
    </row>
    <row r="25" spans="2:12" ht="18.75" customHeight="1">
      <c r="B25" s="90" t="s">
        <v>34</v>
      </c>
      <c r="C25" s="91"/>
      <c r="D25" s="34">
        <v>1</v>
      </c>
      <c r="E25" s="35"/>
      <c r="F25" s="36">
        <f t="shared" si="0"/>
        <v>8.950147677436678E-07</v>
      </c>
      <c r="G25" s="35"/>
      <c r="H25" s="37"/>
      <c r="I25" s="34"/>
      <c r="J25" s="8"/>
      <c r="K25" s="9"/>
      <c r="L25" s="8"/>
    </row>
    <row r="26" spans="2:12" ht="18.75" customHeight="1">
      <c r="B26" s="90" t="s">
        <v>35</v>
      </c>
      <c r="C26" s="91"/>
      <c r="D26" s="34">
        <v>4709242</v>
      </c>
      <c r="E26" s="35"/>
      <c r="F26" s="36">
        <f t="shared" si="0"/>
        <v>4.214841134878725</v>
      </c>
      <c r="G26" s="35"/>
      <c r="H26" s="37"/>
      <c r="I26" s="34"/>
      <c r="J26" s="8"/>
      <c r="K26" s="9"/>
      <c r="L26" s="8"/>
    </row>
    <row r="27" spans="2:12" ht="18.75" customHeight="1">
      <c r="B27" s="90" t="s">
        <v>36</v>
      </c>
      <c r="C27" s="91"/>
      <c r="D27" s="34">
        <v>6714000</v>
      </c>
      <c r="E27" s="35"/>
      <c r="F27" s="36">
        <f t="shared" si="0"/>
        <v>6.009129150630986</v>
      </c>
      <c r="G27" s="35"/>
      <c r="H27" s="37"/>
      <c r="I27" s="34"/>
      <c r="J27" s="8"/>
      <c r="K27" s="9"/>
      <c r="L27" s="8"/>
    </row>
    <row r="28" spans="2:12" s="6" customFormat="1" ht="18.75" customHeight="1" thickBot="1">
      <c r="B28" s="92" t="s">
        <v>37</v>
      </c>
      <c r="C28" s="93"/>
      <c r="D28" s="41">
        <v>111730000</v>
      </c>
      <c r="E28" s="38"/>
      <c r="F28" s="39">
        <v>100</v>
      </c>
      <c r="G28" s="38"/>
      <c r="H28" s="40" t="s">
        <v>38</v>
      </c>
      <c r="I28" s="41">
        <v>111730000</v>
      </c>
      <c r="J28" s="11"/>
      <c r="K28" s="12">
        <v>100</v>
      </c>
      <c r="L28" s="11"/>
    </row>
    <row r="29" spans="2:12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3.5">
      <c r="B30" s="8" t="s">
        <v>64</v>
      </c>
      <c r="C30" s="29"/>
      <c r="D30" s="29"/>
      <c r="E30" s="8"/>
      <c r="F30" s="8"/>
      <c r="G30" s="8"/>
      <c r="H30" s="8"/>
      <c r="I30" s="8"/>
      <c r="J30" s="8"/>
      <c r="K30" s="8"/>
      <c r="L30" s="32" t="s">
        <v>69</v>
      </c>
    </row>
    <row r="31" spans="2:12" ht="4.5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8.75" customHeight="1">
      <c r="B32" s="94" t="s">
        <v>63</v>
      </c>
      <c r="C32" s="94"/>
      <c r="D32" s="94"/>
      <c r="E32" s="94"/>
      <c r="F32" s="94"/>
      <c r="G32" s="95"/>
      <c r="H32" s="103" t="s">
        <v>65</v>
      </c>
      <c r="I32" s="94"/>
      <c r="J32" s="94"/>
      <c r="K32" s="94"/>
      <c r="L32" s="94"/>
    </row>
    <row r="33" spans="2:12" ht="18.75" customHeight="1">
      <c r="B33" s="96" t="s">
        <v>60</v>
      </c>
      <c r="C33" s="97"/>
      <c r="D33" s="98" t="s">
        <v>40</v>
      </c>
      <c r="E33" s="97"/>
      <c r="F33" s="13" t="s">
        <v>1</v>
      </c>
      <c r="G33" s="14"/>
      <c r="H33" s="15" t="s">
        <v>62</v>
      </c>
      <c r="I33" s="13" t="s">
        <v>40</v>
      </c>
      <c r="J33" s="14"/>
      <c r="K33" s="13" t="s">
        <v>1</v>
      </c>
      <c r="L33" s="14"/>
    </row>
    <row r="34" spans="2:12" ht="18.75" customHeight="1">
      <c r="B34" s="99" t="s">
        <v>55</v>
      </c>
      <c r="C34" s="16" t="s">
        <v>3</v>
      </c>
      <c r="D34" s="34">
        <v>60557638</v>
      </c>
      <c r="E34" s="8" t="s">
        <v>4</v>
      </c>
      <c r="F34" s="9">
        <f>F7</f>
        <v>54.19998030967511</v>
      </c>
      <c r="G34" s="8" t="s">
        <v>5</v>
      </c>
      <c r="H34" s="10" t="s">
        <v>41</v>
      </c>
      <c r="I34" s="43">
        <v>20429282</v>
      </c>
      <c r="J34" s="8" t="s">
        <v>4</v>
      </c>
      <c r="K34" s="9">
        <f aca="true" t="shared" si="2" ref="K34:K47">I34/$I$57*100</f>
        <v>18.284509084399893</v>
      </c>
      <c r="L34" s="8" t="s">
        <v>5</v>
      </c>
    </row>
    <row r="35" spans="2:12" ht="18.75" customHeight="1">
      <c r="B35" s="100"/>
      <c r="C35" s="16" t="s">
        <v>22</v>
      </c>
      <c r="D35" s="34">
        <v>1731264</v>
      </c>
      <c r="E35" s="8"/>
      <c r="F35" s="9">
        <f>F18</f>
        <v>1.5495068468629734</v>
      </c>
      <c r="G35" s="8"/>
      <c r="H35" s="10" t="s">
        <v>42</v>
      </c>
      <c r="I35" s="43">
        <v>18729133</v>
      </c>
      <c r="J35" s="8"/>
      <c r="K35" s="9">
        <f t="shared" si="2"/>
        <v>16.762850622035263</v>
      </c>
      <c r="L35" s="8"/>
    </row>
    <row r="36" spans="2:12" ht="18.75" customHeight="1">
      <c r="B36" s="100"/>
      <c r="C36" s="16" t="s">
        <v>24</v>
      </c>
      <c r="D36" s="34">
        <v>1878010</v>
      </c>
      <c r="E36" s="8"/>
      <c r="F36" s="9">
        <f>F19</f>
        <v>1.6808466839702854</v>
      </c>
      <c r="G36" s="8"/>
      <c r="H36" s="10" t="s">
        <v>43</v>
      </c>
      <c r="I36" s="43">
        <v>1395988</v>
      </c>
      <c r="J36" s="8"/>
      <c r="K36" s="9">
        <f t="shared" si="2"/>
        <v>1.2494298755929472</v>
      </c>
      <c r="L36" s="8"/>
    </row>
    <row r="37" spans="2:12" ht="18.75" customHeight="1">
      <c r="B37" s="100"/>
      <c r="C37" s="16" t="s">
        <v>30</v>
      </c>
      <c r="D37" s="34">
        <v>1346908</v>
      </c>
      <c r="E37" s="8"/>
      <c r="F37" s="9">
        <f>F22</f>
        <v>1.205502550792088</v>
      </c>
      <c r="G37" s="8"/>
      <c r="H37" s="10" t="s">
        <v>44</v>
      </c>
      <c r="I37" s="43">
        <v>24761542</v>
      </c>
      <c r="J37" s="8"/>
      <c r="K37" s="9">
        <v>22.1</v>
      </c>
      <c r="L37" s="8"/>
    </row>
    <row r="38" spans="2:12" ht="18.75" customHeight="1">
      <c r="B38" s="100"/>
      <c r="C38" s="16" t="s">
        <v>32</v>
      </c>
      <c r="D38" s="34">
        <v>7360</v>
      </c>
      <c r="E38" s="8"/>
      <c r="F38" s="9">
        <f>F23</f>
        <v>0.006587308690593394</v>
      </c>
      <c r="G38" s="8"/>
      <c r="H38" s="10" t="s">
        <v>45</v>
      </c>
      <c r="I38" s="43">
        <v>10464840</v>
      </c>
      <c r="J38" s="8"/>
      <c r="K38" s="9">
        <f t="shared" si="2"/>
        <v>9.366186342074643</v>
      </c>
      <c r="L38" s="8"/>
    </row>
    <row r="39" spans="2:12" ht="18.75" customHeight="1">
      <c r="B39" s="100"/>
      <c r="C39" s="16" t="s">
        <v>33</v>
      </c>
      <c r="D39" s="34">
        <v>7474172</v>
      </c>
      <c r="E39" s="8"/>
      <c r="F39" s="9">
        <f>F24</f>
        <v>6.689494316656225</v>
      </c>
      <c r="G39" s="8"/>
      <c r="H39" s="10" t="s">
        <v>46</v>
      </c>
      <c r="I39" s="43">
        <v>17502584</v>
      </c>
      <c r="J39" s="8"/>
      <c r="K39" s="9">
        <f t="shared" si="2"/>
        <v>15.665071153674035</v>
      </c>
      <c r="L39" s="17"/>
    </row>
    <row r="40" spans="2:12" ht="18.75" customHeight="1">
      <c r="B40" s="100"/>
      <c r="C40" s="16" t="s">
        <v>34</v>
      </c>
      <c r="D40" s="34">
        <v>1</v>
      </c>
      <c r="E40" s="8"/>
      <c r="F40" s="9">
        <f>F25</f>
        <v>8.950147677436678E-07</v>
      </c>
      <c r="G40" s="8"/>
      <c r="H40" s="10" t="s">
        <v>47</v>
      </c>
      <c r="I40" s="43">
        <v>70000</v>
      </c>
      <c r="J40" s="8"/>
      <c r="K40" s="9">
        <f t="shared" si="2"/>
        <v>0.06265103374205674</v>
      </c>
      <c r="L40" s="17"/>
    </row>
    <row r="41" spans="2:12" ht="18.75" customHeight="1">
      <c r="B41" s="100"/>
      <c r="C41" s="16" t="s">
        <v>35</v>
      </c>
      <c r="D41" s="34">
        <v>4709242</v>
      </c>
      <c r="E41" s="8"/>
      <c r="F41" s="9">
        <f>F26</f>
        <v>4.214841134878725</v>
      </c>
      <c r="G41" s="8"/>
      <c r="H41" s="10" t="s">
        <v>48</v>
      </c>
      <c r="I41" s="44">
        <v>0</v>
      </c>
      <c r="J41" s="8"/>
      <c r="K41" s="9">
        <f t="shared" si="2"/>
        <v>0</v>
      </c>
      <c r="L41" s="17"/>
    </row>
    <row r="42" spans="2:12" ht="18.75" customHeight="1">
      <c r="B42" s="101"/>
      <c r="C42" s="18" t="s">
        <v>57</v>
      </c>
      <c r="D42" s="42">
        <v>77704595</v>
      </c>
      <c r="E42" s="19"/>
      <c r="F42" s="20">
        <f>SUM(F34:F41)</f>
        <v>69.54676004654077</v>
      </c>
      <c r="G42" s="21"/>
      <c r="H42" s="10" t="s">
        <v>27</v>
      </c>
      <c r="I42" s="43">
        <v>6593144</v>
      </c>
      <c r="J42" s="8"/>
      <c r="K42" s="9">
        <f t="shared" si="2"/>
        <v>5.9009612458605565</v>
      </c>
      <c r="L42" s="17"/>
    </row>
    <row r="43" spans="2:12" ht="18.75" customHeight="1">
      <c r="B43" s="99" t="s">
        <v>56</v>
      </c>
      <c r="C43" s="16" t="s">
        <v>7</v>
      </c>
      <c r="D43" s="34">
        <v>879000</v>
      </c>
      <c r="E43" s="8"/>
      <c r="F43" s="9">
        <f aca="true" t="shared" si="3" ref="F43:F52">F8</f>
        <v>0.7867179808466841</v>
      </c>
      <c r="G43" s="8"/>
      <c r="H43" s="10" t="s">
        <v>49</v>
      </c>
      <c r="I43" s="43">
        <v>79937</v>
      </c>
      <c r="J43" s="8"/>
      <c r="K43" s="9">
        <f t="shared" si="2"/>
        <v>0.07154479548912557</v>
      </c>
      <c r="L43" s="17"/>
    </row>
    <row r="44" spans="2:12" ht="18.75" customHeight="1">
      <c r="B44" s="100"/>
      <c r="C44" s="16" t="s">
        <v>9</v>
      </c>
      <c r="D44" s="34">
        <v>198000</v>
      </c>
      <c r="E44" s="8"/>
      <c r="F44" s="9">
        <f t="shared" si="3"/>
        <v>0.17721292401324623</v>
      </c>
      <c r="G44" s="8"/>
      <c r="H44" s="10" t="s">
        <v>50</v>
      </c>
      <c r="I44" s="43">
        <v>175616</v>
      </c>
      <c r="J44" s="8"/>
      <c r="K44" s="9">
        <v>0.1</v>
      </c>
      <c r="L44" s="17"/>
    </row>
    <row r="45" spans="2:12" ht="18.75" customHeight="1">
      <c r="B45" s="100"/>
      <c r="C45" s="22" t="s">
        <v>53</v>
      </c>
      <c r="D45" s="34">
        <v>92000</v>
      </c>
      <c r="E45" s="8"/>
      <c r="F45" s="33">
        <f t="shared" si="3"/>
        <v>0.08234135863241744</v>
      </c>
      <c r="G45" s="8"/>
      <c r="H45" s="10" t="s">
        <v>51</v>
      </c>
      <c r="I45" s="43">
        <v>1555801</v>
      </c>
      <c r="J45" s="8"/>
      <c r="K45" s="9">
        <f t="shared" si="2"/>
        <v>1.392464870670366</v>
      </c>
      <c r="L45" s="17"/>
    </row>
    <row r="46" spans="2:12" ht="18.75" customHeight="1">
      <c r="B46" s="100"/>
      <c r="C46" s="22" t="s">
        <v>54</v>
      </c>
      <c r="D46" s="34">
        <v>33000</v>
      </c>
      <c r="E46" s="8"/>
      <c r="F46" s="9">
        <f t="shared" si="3"/>
        <v>0.029535487335541035</v>
      </c>
      <c r="G46" s="8"/>
      <c r="H46" s="10" t="s">
        <v>52</v>
      </c>
      <c r="I46" s="43">
        <v>9872133</v>
      </c>
      <c r="J46" s="8"/>
      <c r="K46" s="9">
        <f t="shared" si="2"/>
        <v>8.835704824129598</v>
      </c>
      <c r="L46" s="17"/>
    </row>
    <row r="47" spans="2:12" ht="18.75" customHeight="1">
      <c r="B47" s="100"/>
      <c r="C47" s="16" t="s">
        <v>11</v>
      </c>
      <c r="D47" s="34">
        <v>3434000</v>
      </c>
      <c r="E47" s="8"/>
      <c r="F47" s="9">
        <f t="shared" si="3"/>
        <v>3.0734807124317554</v>
      </c>
      <c r="G47" s="8"/>
      <c r="H47" s="10" t="s">
        <v>31</v>
      </c>
      <c r="I47" s="43">
        <v>100000</v>
      </c>
      <c r="J47" s="8"/>
      <c r="K47" s="9">
        <f t="shared" si="2"/>
        <v>0.08950147677436678</v>
      </c>
      <c r="L47" s="17"/>
    </row>
    <row r="48" spans="2:12" ht="18.75" customHeight="1">
      <c r="B48" s="100"/>
      <c r="C48" s="16" t="s">
        <v>13</v>
      </c>
      <c r="D48" s="34">
        <v>94000</v>
      </c>
      <c r="E48" s="8"/>
      <c r="F48" s="9">
        <f t="shared" si="3"/>
        <v>0.08413138816790477</v>
      </c>
      <c r="G48" s="8"/>
      <c r="H48" s="10"/>
      <c r="I48" s="7"/>
      <c r="J48" s="8"/>
      <c r="K48" s="9"/>
      <c r="L48" s="17"/>
    </row>
    <row r="49" spans="2:12" ht="18.75" customHeight="1">
      <c r="B49" s="100"/>
      <c r="C49" s="16" t="s">
        <v>16</v>
      </c>
      <c r="D49" s="34">
        <v>444000</v>
      </c>
      <c r="E49" s="8"/>
      <c r="F49" s="9">
        <f t="shared" si="3"/>
        <v>0.39738655687818847</v>
      </c>
      <c r="G49" s="8"/>
      <c r="H49" s="10"/>
      <c r="I49" s="7"/>
      <c r="J49" s="8"/>
      <c r="K49" s="9"/>
      <c r="L49" s="17"/>
    </row>
    <row r="50" spans="2:12" ht="18.75" customHeight="1">
      <c r="B50" s="100"/>
      <c r="C50" s="16" t="s">
        <v>39</v>
      </c>
      <c r="D50" s="34">
        <v>295670</v>
      </c>
      <c r="E50" s="8"/>
      <c r="F50" s="9">
        <f t="shared" si="3"/>
        <v>0.26462901637877023</v>
      </c>
      <c r="G50" s="8"/>
      <c r="H50" s="23"/>
      <c r="I50" s="7"/>
      <c r="J50" s="8"/>
      <c r="K50" s="9"/>
      <c r="L50" s="17"/>
    </row>
    <row r="51" spans="2:12" ht="18.75" customHeight="1">
      <c r="B51" s="100"/>
      <c r="C51" s="16" t="s">
        <v>18</v>
      </c>
      <c r="D51" s="34">
        <v>1477000</v>
      </c>
      <c r="E51" s="8"/>
      <c r="F51" s="9">
        <f t="shared" si="3"/>
        <v>1.3219368119573973</v>
      </c>
      <c r="G51" s="8"/>
      <c r="H51" s="23"/>
      <c r="I51" s="7"/>
      <c r="J51" s="8"/>
      <c r="K51" s="9"/>
      <c r="L51" s="17"/>
    </row>
    <row r="52" spans="2:12" ht="18.75" customHeight="1">
      <c r="B52" s="100"/>
      <c r="C52" s="16" t="s">
        <v>20</v>
      </c>
      <c r="D52" s="34">
        <v>70310</v>
      </c>
      <c r="E52" s="8"/>
      <c r="F52" s="9">
        <f t="shared" si="3"/>
        <v>0.06292848832005728</v>
      </c>
      <c r="G52" s="8"/>
      <c r="H52" s="23"/>
      <c r="I52" s="7"/>
      <c r="J52" s="8"/>
      <c r="K52" s="9"/>
      <c r="L52" s="17"/>
    </row>
    <row r="53" spans="2:12" ht="18.75" customHeight="1">
      <c r="B53" s="100"/>
      <c r="C53" s="16" t="s">
        <v>26</v>
      </c>
      <c r="D53" s="34">
        <v>13965580</v>
      </c>
      <c r="E53" s="8"/>
      <c r="F53" s="9">
        <f>F20</f>
        <v>12.49940034010561</v>
      </c>
      <c r="G53" s="8"/>
      <c r="H53" s="23"/>
      <c r="I53" s="7"/>
      <c r="J53" s="8"/>
      <c r="K53" s="9"/>
      <c r="L53" s="17"/>
    </row>
    <row r="54" spans="2:12" ht="18.75" customHeight="1">
      <c r="B54" s="100"/>
      <c r="C54" s="16" t="s">
        <v>28</v>
      </c>
      <c r="D54" s="34">
        <v>6328845</v>
      </c>
      <c r="E54" s="8"/>
      <c r="F54" s="9">
        <f>F21</f>
        <v>5.664409737760673</v>
      </c>
      <c r="G54" s="8"/>
      <c r="H54" s="23"/>
      <c r="I54" s="7"/>
      <c r="J54" s="8"/>
      <c r="K54" s="9"/>
      <c r="L54" s="17"/>
    </row>
    <row r="55" spans="2:12" ht="18.75" customHeight="1">
      <c r="B55" s="100"/>
      <c r="C55" s="16" t="s">
        <v>36</v>
      </c>
      <c r="D55" s="34">
        <v>6714000</v>
      </c>
      <c r="E55" s="8"/>
      <c r="F55" s="9">
        <f>F27</f>
        <v>6.009129150630986</v>
      </c>
      <c r="G55" s="8"/>
      <c r="H55" s="23"/>
      <c r="I55" s="7"/>
      <c r="J55" s="8"/>
      <c r="K55" s="9"/>
      <c r="L55" s="17"/>
    </row>
    <row r="56" spans="2:12" ht="18.75" customHeight="1">
      <c r="B56" s="101"/>
      <c r="C56" s="24" t="s">
        <v>57</v>
      </c>
      <c r="D56" s="42">
        <v>34025405</v>
      </c>
      <c r="E56" s="19"/>
      <c r="F56" s="20">
        <v>30.5</v>
      </c>
      <c r="G56" s="21"/>
      <c r="H56" s="23"/>
      <c r="I56" s="7"/>
      <c r="J56" s="8"/>
      <c r="K56" s="9"/>
      <c r="L56" s="17"/>
    </row>
    <row r="57" spans="2:12" s="6" customFormat="1" ht="18.75" customHeight="1" thickBot="1">
      <c r="B57" s="105" t="s">
        <v>59</v>
      </c>
      <c r="C57" s="106"/>
      <c r="D57" s="41">
        <v>111730000</v>
      </c>
      <c r="E57" s="11"/>
      <c r="F57" s="12">
        <f>SUM(F56,F42)</f>
        <v>100.04676004654077</v>
      </c>
      <c r="G57" s="11"/>
      <c r="H57" s="25" t="s">
        <v>58</v>
      </c>
      <c r="I57" s="45">
        <v>111730000</v>
      </c>
      <c r="J57" s="26"/>
      <c r="K57" s="27">
        <v>100</v>
      </c>
      <c r="L57" s="26"/>
    </row>
    <row r="58" spans="2:12" ht="4.5" customHeight="1">
      <c r="B58" s="3"/>
      <c r="C58" s="3"/>
      <c r="D58" s="5"/>
      <c r="E58" s="3"/>
      <c r="F58" s="4"/>
      <c r="G58" s="3"/>
      <c r="H58" s="3"/>
      <c r="I58" s="5"/>
      <c r="J58" s="3"/>
      <c r="K58" s="4"/>
      <c r="L58" s="3"/>
    </row>
    <row r="59" ht="13.5">
      <c r="B59" s="31" t="s">
        <v>66</v>
      </c>
    </row>
    <row r="60" ht="13.5">
      <c r="B60" s="31" t="s">
        <v>68</v>
      </c>
    </row>
  </sheetData>
  <sheetProtection/>
  <mergeCells count="37">
    <mergeCell ref="B1:L1"/>
    <mergeCell ref="B32:G32"/>
    <mergeCell ref="B33:C33"/>
    <mergeCell ref="H32:L32"/>
    <mergeCell ref="D33:E33"/>
    <mergeCell ref="B27:C27"/>
    <mergeCell ref="B28:C28"/>
    <mergeCell ref="B20:C20"/>
    <mergeCell ref="B21:C21"/>
    <mergeCell ref="B22:C22"/>
    <mergeCell ref="H5:L5"/>
    <mergeCell ref="B6:C6"/>
    <mergeCell ref="I6:J6"/>
    <mergeCell ref="K6:L6"/>
    <mergeCell ref="B5:G5"/>
    <mergeCell ref="D6:E6"/>
    <mergeCell ref="F6:G6"/>
    <mergeCell ref="B57:C57"/>
    <mergeCell ref="B23:C23"/>
    <mergeCell ref="B24:C24"/>
    <mergeCell ref="B25:C25"/>
    <mergeCell ref="B26:C26"/>
    <mergeCell ref="B19:C19"/>
    <mergeCell ref="B34:B42"/>
    <mergeCell ref="B43:B56"/>
    <mergeCell ref="B13:C13"/>
    <mergeCell ref="B14:C14"/>
    <mergeCell ref="B15:C15"/>
    <mergeCell ref="B16:C16"/>
    <mergeCell ref="B17:C17"/>
    <mergeCell ref="B18:C18"/>
    <mergeCell ref="B11:C11"/>
    <mergeCell ref="B12:C12"/>
    <mergeCell ref="B7:C7"/>
    <mergeCell ref="B8:C8"/>
    <mergeCell ref="B9:C9"/>
    <mergeCell ref="B10:C10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A1:L64"/>
  <sheetViews>
    <sheetView showGridLines="0" tabSelected="1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D29" sqref="D29"/>
    </sheetView>
  </sheetViews>
  <sheetFormatPr defaultColWidth="8.59765625" defaultRowHeight="15"/>
  <cols>
    <col min="1" max="1" width="1.59765625" style="1" customWidth="1"/>
    <col min="2" max="2" width="2.59765625" style="1" customWidth="1"/>
    <col min="3" max="3" width="23.5" style="1" bestFit="1" customWidth="1"/>
    <col min="4" max="4" width="14.69921875" style="1" customWidth="1"/>
    <col min="5" max="5" width="4.19921875" style="1" customWidth="1"/>
    <col min="6" max="6" width="8.09765625" style="1" customWidth="1"/>
    <col min="7" max="7" width="2.69921875" style="1" customWidth="1"/>
    <col min="8" max="8" width="23.5" style="1" customWidth="1"/>
    <col min="9" max="9" width="14" style="1" customWidth="1"/>
    <col min="10" max="10" width="4.19921875" style="1" customWidth="1"/>
    <col min="11" max="11" width="7.59765625" style="1" customWidth="1"/>
    <col min="12" max="12" width="2.69921875" style="1" customWidth="1"/>
    <col min="13" max="16384" width="8.59765625" style="1" customWidth="1"/>
  </cols>
  <sheetData>
    <row r="1" spans="2:12" ht="24">
      <c r="B1" s="80" t="s">
        <v>67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4.5" customHeight="1"/>
    <row r="3" spans="2:12" ht="13.5">
      <c r="B3" s="1" t="s">
        <v>0</v>
      </c>
      <c r="L3" s="32" t="s">
        <v>93</v>
      </c>
    </row>
    <row r="4" spans="3:12" ht="2.25" customHeight="1" thickBot="1">
      <c r="C4" s="3"/>
      <c r="D4" s="3"/>
      <c r="E4" s="3"/>
      <c r="F4" s="3"/>
      <c r="G4" s="3"/>
      <c r="H4" s="28"/>
      <c r="I4" s="28"/>
      <c r="J4" s="28"/>
      <c r="K4" s="28"/>
      <c r="L4" s="28"/>
    </row>
    <row r="5" spans="2:12" ht="18.75" customHeight="1">
      <c r="B5" s="81" t="s">
        <v>63</v>
      </c>
      <c r="C5" s="81"/>
      <c r="D5" s="81"/>
      <c r="E5" s="81"/>
      <c r="F5" s="81"/>
      <c r="G5" s="82"/>
      <c r="H5" s="83" t="s">
        <v>65</v>
      </c>
      <c r="I5" s="81"/>
      <c r="J5" s="81"/>
      <c r="K5" s="81"/>
      <c r="L5" s="81"/>
    </row>
    <row r="6" spans="2:12" ht="18.75" customHeight="1">
      <c r="B6" s="84" t="s">
        <v>60</v>
      </c>
      <c r="C6" s="85"/>
      <c r="D6" s="86" t="s">
        <v>61</v>
      </c>
      <c r="E6" s="85"/>
      <c r="F6" s="86" t="s">
        <v>1</v>
      </c>
      <c r="G6" s="87"/>
      <c r="H6" s="2" t="s">
        <v>62</v>
      </c>
      <c r="I6" s="86" t="s">
        <v>2</v>
      </c>
      <c r="J6" s="85"/>
      <c r="K6" s="86" t="s">
        <v>1</v>
      </c>
      <c r="L6" s="84"/>
    </row>
    <row r="7" spans="2:12" ht="18.75" customHeight="1">
      <c r="B7" s="88" t="s">
        <v>3</v>
      </c>
      <c r="C7" s="89"/>
      <c r="D7" s="7">
        <v>67631486</v>
      </c>
      <c r="E7" s="35" t="s">
        <v>4</v>
      </c>
      <c r="F7" s="36">
        <f>D7/$D$30*100</f>
        <v>52.886679699718485</v>
      </c>
      <c r="G7" s="35" t="s">
        <v>5</v>
      </c>
      <c r="H7" s="37" t="s">
        <v>6</v>
      </c>
      <c r="I7" s="7">
        <v>692261</v>
      </c>
      <c r="J7" s="8" t="s">
        <v>4</v>
      </c>
      <c r="K7" s="9">
        <f aca="true" t="shared" si="0" ref="K7:K20">I7/$I$30*100</f>
        <v>0.5413364091335627</v>
      </c>
      <c r="L7" s="8" t="s">
        <v>5</v>
      </c>
    </row>
    <row r="8" spans="2:12" ht="18.75" customHeight="1">
      <c r="B8" s="90" t="s">
        <v>7</v>
      </c>
      <c r="C8" s="91"/>
      <c r="D8" s="7">
        <v>961900</v>
      </c>
      <c r="E8" s="35"/>
      <c r="F8" s="36">
        <f>D8/$D$30*100</f>
        <v>0.7521895527056616</v>
      </c>
      <c r="G8" s="35"/>
      <c r="H8" s="37" t="s">
        <v>8</v>
      </c>
      <c r="I8" s="7">
        <v>11765502</v>
      </c>
      <c r="J8" s="8"/>
      <c r="K8" s="9">
        <f t="shared" si="0"/>
        <v>9.200423834845168</v>
      </c>
      <c r="L8" s="8"/>
    </row>
    <row r="9" spans="2:12" ht="18.75" customHeight="1">
      <c r="B9" s="90" t="s">
        <v>9</v>
      </c>
      <c r="C9" s="91"/>
      <c r="D9" s="7">
        <v>28000</v>
      </c>
      <c r="E9" s="35"/>
      <c r="F9" s="36">
        <v>0</v>
      </c>
      <c r="G9" s="35"/>
      <c r="H9" s="37" t="s">
        <v>10</v>
      </c>
      <c r="I9" s="7">
        <v>51173701</v>
      </c>
      <c r="J9" s="8"/>
      <c r="K9" s="9">
        <f t="shared" si="0"/>
        <v>40.016969815451986</v>
      </c>
      <c r="L9" s="8"/>
    </row>
    <row r="10" spans="2:12" ht="18.75" customHeight="1">
      <c r="B10" s="90" t="s">
        <v>53</v>
      </c>
      <c r="C10" s="91"/>
      <c r="D10" s="7">
        <v>400000</v>
      </c>
      <c r="E10" s="35"/>
      <c r="F10" s="36">
        <f aca="true" t="shared" si="1" ref="F10:F29">D10/$D$30*100</f>
        <v>0.31279324366593686</v>
      </c>
      <c r="G10" s="35"/>
      <c r="H10" s="37" t="s">
        <v>12</v>
      </c>
      <c r="I10" s="7">
        <v>16739960</v>
      </c>
      <c r="J10" s="8"/>
      <c r="K10" s="9">
        <f t="shared" si="0"/>
        <v>13.090365968095089</v>
      </c>
      <c r="L10" s="8"/>
    </row>
    <row r="11" spans="2:12" ht="18.75" customHeight="1">
      <c r="B11" s="90" t="s">
        <v>54</v>
      </c>
      <c r="C11" s="91"/>
      <c r="D11" s="7">
        <v>265000</v>
      </c>
      <c r="E11" s="35"/>
      <c r="F11" s="36">
        <f t="shared" si="1"/>
        <v>0.20722552392868315</v>
      </c>
      <c r="G11" s="35"/>
      <c r="H11" s="37" t="s">
        <v>14</v>
      </c>
      <c r="I11" s="7">
        <v>89026</v>
      </c>
      <c r="J11" s="8"/>
      <c r="K11" s="9">
        <f t="shared" si="0"/>
        <v>0.06961682827650924</v>
      </c>
      <c r="L11" s="8"/>
    </row>
    <row r="12" spans="2:12" ht="18.75" customHeight="1">
      <c r="B12" s="90" t="s">
        <v>90</v>
      </c>
      <c r="C12" s="91"/>
      <c r="D12" s="7">
        <v>778000</v>
      </c>
      <c r="E12" s="35"/>
      <c r="F12" s="36">
        <f t="shared" si="1"/>
        <v>0.6083828589302471</v>
      </c>
      <c r="G12" s="35"/>
      <c r="H12" s="37" t="s">
        <v>15</v>
      </c>
      <c r="I12" s="7">
        <v>1661362</v>
      </c>
      <c r="J12" s="8"/>
      <c r="K12" s="9">
        <f t="shared" si="0"/>
        <v>1.2991570222083204</v>
      </c>
      <c r="L12" s="8"/>
    </row>
    <row r="13" spans="2:12" ht="18.75" customHeight="1">
      <c r="B13" s="90" t="s">
        <v>11</v>
      </c>
      <c r="C13" s="91"/>
      <c r="D13" s="7">
        <v>8961000</v>
      </c>
      <c r="E13" s="35"/>
      <c r="F13" s="36">
        <f t="shared" si="1"/>
        <v>7.007350641226149</v>
      </c>
      <c r="G13" s="35"/>
      <c r="H13" s="37" t="s">
        <v>17</v>
      </c>
      <c r="I13" s="7">
        <v>3465073</v>
      </c>
      <c r="J13" s="8"/>
      <c r="K13" s="9">
        <f t="shared" si="0"/>
        <v>2.7096285580231467</v>
      </c>
      <c r="L13" s="8"/>
    </row>
    <row r="14" spans="2:12" ht="18.75" customHeight="1">
      <c r="B14" s="90" t="s">
        <v>13</v>
      </c>
      <c r="C14" s="91"/>
      <c r="D14" s="7">
        <v>86000</v>
      </c>
      <c r="E14" s="35"/>
      <c r="F14" s="36">
        <f t="shared" si="1"/>
        <v>0.06725054738817642</v>
      </c>
      <c r="G14" s="35"/>
      <c r="H14" s="37" t="s">
        <v>19</v>
      </c>
      <c r="I14" s="7">
        <v>16850858</v>
      </c>
      <c r="J14" s="8"/>
      <c r="K14" s="9">
        <f t="shared" si="0"/>
        <v>13.177086330935253</v>
      </c>
      <c r="L14" s="8"/>
    </row>
    <row r="15" spans="2:12" ht="18.75" customHeight="1">
      <c r="B15" s="90" t="s">
        <v>16</v>
      </c>
      <c r="C15" s="91"/>
      <c r="D15" s="7">
        <v>1</v>
      </c>
      <c r="E15" s="35"/>
      <c r="F15" s="36">
        <f t="shared" si="1"/>
        <v>7.819831091648422E-07</v>
      </c>
      <c r="G15" s="35"/>
      <c r="H15" s="37" t="s">
        <v>21</v>
      </c>
      <c r="I15" s="7">
        <v>4436965</v>
      </c>
      <c r="J15" s="8"/>
      <c r="K15" s="9">
        <f t="shared" si="0"/>
        <v>3.4696316859555836</v>
      </c>
      <c r="L15" s="8"/>
    </row>
    <row r="16" spans="2:12" ht="18.75" customHeight="1">
      <c r="B16" s="90" t="s">
        <v>85</v>
      </c>
      <c r="C16" s="91"/>
      <c r="D16" s="7">
        <v>264000</v>
      </c>
      <c r="E16" s="35"/>
      <c r="F16" s="36">
        <f t="shared" si="1"/>
        <v>0.2064435408195183</v>
      </c>
      <c r="G16" s="35"/>
      <c r="H16" s="37" t="s">
        <v>23</v>
      </c>
      <c r="I16" s="7">
        <v>13482191</v>
      </c>
      <c r="J16" s="8"/>
      <c r="K16" s="9">
        <f t="shared" si="0"/>
        <v>10.54284563653425</v>
      </c>
      <c r="L16" s="8"/>
    </row>
    <row r="17" spans="2:12" ht="18.75" customHeight="1">
      <c r="B17" s="90" t="s">
        <v>39</v>
      </c>
      <c r="C17" s="91"/>
      <c r="D17" s="7">
        <v>486010</v>
      </c>
      <c r="E17" s="35"/>
      <c r="F17" s="36">
        <f t="shared" si="1"/>
        <v>0.3800516108852049</v>
      </c>
      <c r="G17" s="35"/>
      <c r="H17" s="37" t="s">
        <v>25</v>
      </c>
      <c r="I17" s="7">
        <v>75000</v>
      </c>
      <c r="J17" s="8"/>
      <c r="K17" s="9">
        <f t="shared" si="0"/>
        <v>0.058648733187363154</v>
      </c>
      <c r="L17" s="8"/>
    </row>
    <row r="18" spans="2:12" ht="18.75" customHeight="1">
      <c r="B18" s="90" t="s">
        <v>18</v>
      </c>
      <c r="C18" s="91"/>
      <c r="D18" s="7">
        <v>50000</v>
      </c>
      <c r="E18" s="35"/>
      <c r="F18" s="36">
        <f t="shared" si="1"/>
        <v>0.03909915545824211</v>
      </c>
      <c r="G18" s="35"/>
      <c r="H18" s="37" t="s">
        <v>27</v>
      </c>
      <c r="I18" s="7">
        <v>7348099</v>
      </c>
      <c r="J18" s="8"/>
      <c r="K18" s="9">
        <f t="shared" si="0"/>
        <v>5.746089302471066</v>
      </c>
      <c r="L18" s="8"/>
    </row>
    <row r="19" spans="2:12" ht="18.75" customHeight="1">
      <c r="B19" s="90" t="s">
        <v>20</v>
      </c>
      <c r="C19" s="91"/>
      <c r="D19" s="7">
        <v>60375</v>
      </c>
      <c r="E19" s="35"/>
      <c r="F19" s="72">
        <f>D19/$D$30*100+0.1</f>
        <v>0.14721223021582736</v>
      </c>
      <c r="G19" s="35"/>
      <c r="H19" s="37" t="s">
        <v>29</v>
      </c>
      <c r="I19" s="7">
        <v>2</v>
      </c>
      <c r="J19" s="8"/>
      <c r="K19" s="9">
        <f t="shared" si="0"/>
        <v>1.5639662183296843E-06</v>
      </c>
      <c r="L19" s="8"/>
    </row>
    <row r="20" spans="2:12" ht="18.75" customHeight="1">
      <c r="B20" s="90" t="s">
        <v>22</v>
      </c>
      <c r="C20" s="91"/>
      <c r="D20" s="7">
        <v>1162766</v>
      </c>
      <c r="E20" s="35"/>
      <c r="F20" s="36">
        <f t="shared" si="1"/>
        <v>0.9092633719111667</v>
      </c>
      <c r="G20" s="35"/>
      <c r="H20" s="37" t="s">
        <v>31</v>
      </c>
      <c r="I20" s="7">
        <v>100000</v>
      </c>
      <c r="J20" s="8"/>
      <c r="K20" s="9">
        <f t="shared" si="0"/>
        <v>0.07819831091648421</v>
      </c>
      <c r="L20" s="8"/>
    </row>
    <row r="21" spans="2:12" ht="18.75" customHeight="1">
      <c r="B21" s="90" t="s">
        <v>24</v>
      </c>
      <c r="C21" s="91"/>
      <c r="D21" s="7">
        <v>1809627</v>
      </c>
      <c r="E21" s="35"/>
      <c r="F21" s="36">
        <f t="shared" si="1"/>
        <v>1.4150977478886457</v>
      </c>
      <c r="G21" s="35"/>
      <c r="H21" s="37"/>
      <c r="I21" s="7"/>
      <c r="J21" s="8"/>
      <c r="K21" s="9"/>
      <c r="L21" s="8"/>
    </row>
    <row r="22" spans="2:12" ht="18.75" customHeight="1">
      <c r="B22" s="90" t="s">
        <v>26</v>
      </c>
      <c r="C22" s="91"/>
      <c r="D22" s="7">
        <v>19748750</v>
      </c>
      <c r="E22" s="35"/>
      <c r="F22" s="36">
        <f t="shared" si="1"/>
        <v>15.443188927119175</v>
      </c>
      <c r="G22" s="35"/>
      <c r="H22" s="37"/>
      <c r="I22" s="7"/>
      <c r="J22" s="8"/>
      <c r="K22" s="9"/>
      <c r="L22" s="8"/>
    </row>
    <row r="23" spans="2:12" ht="18.75" customHeight="1">
      <c r="B23" s="90" t="s">
        <v>28</v>
      </c>
      <c r="C23" s="91"/>
      <c r="D23" s="7">
        <v>8968715</v>
      </c>
      <c r="E23" s="35"/>
      <c r="F23" s="36">
        <f t="shared" si="1"/>
        <v>7.013383640913356</v>
      </c>
      <c r="G23" s="35"/>
      <c r="H23" s="37"/>
      <c r="I23" s="54"/>
      <c r="J23" s="8"/>
      <c r="K23" s="9"/>
      <c r="L23" s="8"/>
    </row>
    <row r="24" spans="2:12" ht="18.75" customHeight="1">
      <c r="B24" s="90" t="s">
        <v>30</v>
      </c>
      <c r="C24" s="91"/>
      <c r="D24" s="7">
        <v>840641</v>
      </c>
      <c r="E24" s="35"/>
      <c r="F24" s="36">
        <f t="shared" si="1"/>
        <v>0.657367062871442</v>
      </c>
      <c r="G24" s="35"/>
      <c r="H24" s="37"/>
      <c r="I24" s="54"/>
      <c r="J24" s="8"/>
      <c r="K24" s="9"/>
      <c r="L24" s="8"/>
    </row>
    <row r="25" spans="2:12" ht="18.75" customHeight="1">
      <c r="B25" s="90" t="s">
        <v>32</v>
      </c>
      <c r="C25" s="91"/>
      <c r="D25" s="7">
        <v>246832</v>
      </c>
      <c r="E25" s="35"/>
      <c r="F25" s="36">
        <f t="shared" si="1"/>
        <v>0.1930184548013763</v>
      </c>
      <c r="G25" s="35"/>
      <c r="H25" s="37"/>
      <c r="I25" s="54"/>
      <c r="J25" s="8"/>
      <c r="K25" s="9"/>
      <c r="L25" s="8"/>
    </row>
    <row r="26" spans="2:12" ht="18.75" customHeight="1">
      <c r="B26" s="90" t="s">
        <v>33</v>
      </c>
      <c r="C26" s="91"/>
      <c r="D26" s="7">
        <v>7455130</v>
      </c>
      <c r="E26" s="35"/>
      <c r="F26" s="36">
        <f t="shared" si="1"/>
        <v>5.8297857366280885</v>
      </c>
      <c r="G26" s="35"/>
      <c r="H26" s="37"/>
      <c r="I26" s="54"/>
      <c r="J26" s="8"/>
      <c r="K26" s="9"/>
      <c r="L26" s="8"/>
    </row>
    <row r="27" spans="2:12" ht="18.75" customHeight="1">
      <c r="B27" s="90" t="s">
        <v>34</v>
      </c>
      <c r="C27" s="91"/>
      <c r="D27" s="7">
        <v>1</v>
      </c>
      <c r="E27" s="35"/>
      <c r="F27" s="36">
        <f t="shared" si="1"/>
        <v>7.819831091648422E-07</v>
      </c>
      <c r="G27" s="35"/>
      <c r="H27" s="37"/>
      <c r="I27" s="54"/>
      <c r="J27" s="8"/>
      <c r="K27" s="9"/>
      <c r="L27" s="8"/>
    </row>
    <row r="28" spans="2:12" ht="18.75" customHeight="1">
      <c r="B28" s="90" t="s">
        <v>35</v>
      </c>
      <c r="C28" s="91"/>
      <c r="D28" s="7">
        <v>4508766</v>
      </c>
      <c r="E28" s="35"/>
      <c r="F28" s="36">
        <f t="shared" si="1"/>
        <v>3.5257788551767284</v>
      </c>
      <c r="G28" s="35"/>
      <c r="H28" s="37"/>
      <c r="I28" s="54"/>
      <c r="J28" s="8"/>
      <c r="K28" s="9"/>
      <c r="L28" s="8"/>
    </row>
    <row r="29" spans="1:12" s="6" customFormat="1" ht="18.75" customHeight="1">
      <c r="A29" s="1"/>
      <c r="B29" s="90" t="s">
        <v>36</v>
      </c>
      <c r="C29" s="91"/>
      <c r="D29" s="7">
        <v>3167000</v>
      </c>
      <c r="E29" s="35"/>
      <c r="F29" s="36">
        <f t="shared" si="1"/>
        <v>2.4765405067250548</v>
      </c>
      <c r="G29" s="35"/>
      <c r="H29" s="37"/>
      <c r="I29" s="54"/>
      <c r="J29" s="8"/>
      <c r="K29" s="9"/>
      <c r="L29" s="8"/>
    </row>
    <row r="30" spans="1:12" ht="14.25" thickBot="1">
      <c r="A30" s="6"/>
      <c r="B30" s="92" t="s">
        <v>37</v>
      </c>
      <c r="C30" s="93"/>
      <c r="D30" s="52">
        <f>+SUM(D7:D29)</f>
        <v>127880000</v>
      </c>
      <c r="E30" s="38"/>
      <c r="F30" s="39">
        <v>100</v>
      </c>
      <c r="G30" s="38"/>
      <c r="H30" s="40" t="s">
        <v>38</v>
      </c>
      <c r="I30" s="52">
        <f>+SUM(I7:I29)</f>
        <v>127880000</v>
      </c>
      <c r="J30" s="11"/>
      <c r="K30" s="12">
        <v>100</v>
      </c>
      <c r="L30" s="11"/>
    </row>
    <row r="31" spans="2:12" ht="9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4.25" customHeight="1">
      <c r="B32" s="8" t="s">
        <v>64</v>
      </c>
      <c r="C32" s="29"/>
      <c r="D32" s="29"/>
      <c r="E32" s="8"/>
      <c r="F32" s="8"/>
      <c r="G32" s="8"/>
      <c r="H32" s="8"/>
      <c r="I32" s="8"/>
      <c r="J32" s="8"/>
      <c r="K32" s="8"/>
      <c r="L32" s="32" t="s">
        <v>93</v>
      </c>
    </row>
    <row r="33" spans="2:12" ht="2.2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8.75" customHeight="1">
      <c r="B34" s="94" t="s">
        <v>63</v>
      </c>
      <c r="C34" s="94"/>
      <c r="D34" s="94"/>
      <c r="E34" s="94"/>
      <c r="F34" s="94"/>
      <c r="G34" s="95"/>
      <c r="H34" s="67" t="s">
        <v>65</v>
      </c>
      <c r="I34" s="68"/>
      <c r="J34" s="68"/>
      <c r="K34" s="68"/>
      <c r="L34" s="68"/>
    </row>
    <row r="35" spans="2:12" ht="18.75" customHeight="1">
      <c r="B35" s="96" t="s">
        <v>60</v>
      </c>
      <c r="C35" s="97"/>
      <c r="D35" s="98" t="s">
        <v>40</v>
      </c>
      <c r="E35" s="97"/>
      <c r="F35" s="13" t="s">
        <v>1</v>
      </c>
      <c r="G35" s="14"/>
      <c r="H35" s="15" t="s">
        <v>62</v>
      </c>
      <c r="I35" s="13" t="s">
        <v>40</v>
      </c>
      <c r="J35" s="14"/>
      <c r="K35" s="13" t="s">
        <v>1</v>
      </c>
      <c r="L35" s="14"/>
    </row>
    <row r="36" spans="2:12" ht="18.75" customHeight="1">
      <c r="B36" s="99" t="s">
        <v>55</v>
      </c>
      <c r="C36" s="16" t="s">
        <v>3</v>
      </c>
      <c r="D36" s="7">
        <f>+D7</f>
        <v>67631486</v>
      </c>
      <c r="E36" s="35" t="s">
        <v>4</v>
      </c>
      <c r="F36" s="36">
        <f>F7</f>
        <v>52.886679699718485</v>
      </c>
      <c r="G36" s="35" t="s">
        <v>5</v>
      </c>
      <c r="H36" s="37" t="s">
        <v>41</v>
      </c>
      <c r="I36" s="74">
        <v>22677569</v>
      </c>
      <c r="J36" s="8" t="s">
        <v>4</v>
      </c>
      <c r="K36" s="9">
        <f>I36/$I$61*100</f>
        <v>17.733475914920238</v>
      </c>
      <c r="L36" s="8" t="s">
        <v>5</v>
      </c>
    </row>
    <row r="37" spans="2:12" ht="18.75" customHeight="1">
      <c r="B37" s="100"/>
      <c r="C37" s="16" t="s">
        <v>22</v>
      </c>
      <c r="D37" s="7">
        <f>+D20</f>
        <v>1162766</v>
      </c>
      <c r="E37" s="35"/>
      <c r="F37" s="36">
        <f>F20</f>
        <v>0.9092633719111667</v>
      </c>
      <c r="G37" s="35"/>
      <c r="H37" s="37" t="s">
        <v>42</v>
      </c>
      <c r="I37" s="74">
        <v>27387897</v>
      </c>
      <c r="J37" s="8"/>
      <c r="K37" s="9">
        <f aca="true" t="shared" si="2" ref="K37:K49">I37/$I$61*100</f>
        <v>21.41687284954645</v>
      </c>
      <c r="L37" s="8"/>
    </row>
    <row r="38" spans="2:12" ht="18.75" customHeight="1">
      <c r="B38" s="100"/>
      <c r="C38" s="16" t="s">
        <v>24</v>
      </c>
      <c r="D38" s="7">
        <f>+D21</f>
        <v>1809627</v>
      </c>
      <c r="E38" s="35"/>
      <c r="F38" s="36">
        <f>F21</f>
        <v>1.4150977478886457</v>
      </c>
      <c r="G38" s="35"/>
      <c r="H38" s="37" t="s">
        <v>43</v>
      </c>
      <c r="I38" s="74">
        <v>853138</v>
      </c>
      <c r="J38" s="8"/>
      <c r="K38" s="9">
        <f>I38/$I$61*100</f>
        <v>0.6671395057866749</v>
      </c>
      <c r="L38" s="8"/>
    </row>
    <row r="39" spans="2:12" ht="18.75" customHeight="1">
      <c r="B39" s="100"/>
      <c r="C39" s="16" t="s">
        <v>30</v>
      </c>
      <c r="D39" s="7">
        <f>+D24</f>
        <v>840641</v>
      </c>
      <c r="E39" s="35"/>
      <c r="F39" s="36">
        <f>F24</f>
        <v>0.657367062871442</v>
      </c>
      <c r="G39" s="35"/>
      <c r="H39" s="37" t="s">
        <v>44</v>
      </c>
      <c r="I39" s="74">
        <v>32110935</v>
      </c>
      <c r="J39" s="8"/>
      <c r="K39" s="9">
        <f t="shared" si="2"/>
        <v>25.110208789490144</v>
      </c>
      <c r="L39" s="8"/>
    </row>
    <row r="40" spans="2:12" ht="18.75" customHeight="1">
      <c r="B40" s="100"/>
      <c r="C40" s="16" t="s">
        <v>32</v>
      </c>
      <c r="D40" s="7">
        <f>+D25</f>
        <v>246832</v>
      </c>
      <c r="E40" s="35"/>
      <c r="F40" s="36">
        <f>F25</f>
        <v>0.1930184548013763</v>
      </c>
      <c r="G40" s="35"/>
      <c r="H40" s="37" t="s">
        <v>45</v>
      </c>
      <c r="I40" s="74">
        <v>11493525</v>
      </c>
      <c r="J40" s="8"/>
      <c r="K40" s="9">
        <f t="shared" si="2"/>
        <v>8.987742414763842</v>
      </c>
      <c r="L40" s="8"/>
    </row>
    <row r="41" spans="2:12" ht="18.75" customHeight="1">
      <c r="B41" s="100"/>
      <c r="C41" s="16" t="s">
        <v>33</v>
      </c>
      <c r="D41" s="7">
        <f>+D26</f>
        <v>7455130</v>
      </c>
      <c r="E41" s="35"/>
      <c r="F41" s="36">
        <f>F26</f>
        <v>5.8297857366280885</v>
      </c>
      <c r="G41" s="35"/>
      <c r="H41" s="37" t="s">
        <v>46</v>
      </c>
      <c r="I41" s="74">
        <v>12483158</v>
      </c>
      <c r="J41" s="8"/>
      <c r="K41" s="73">
        <f>I41/$I$61*100-0.01</f>
        <v>9.751618705035972</v>
      </c>
      <c r="L41" s="17"/>
    </row>
    <row r="42" spans="2:12" ht="18.75" customHeight="1">
      <c r="B42" s="100"/>
      <c r="C42" s="16" t="s">
        <v>34</v>
      </c>
      <c r="D42" s="7">
        <v>1</v>
      </c>
      <c r="E42" s="35"/>
      <c r="F42" s="36">
        <f>F27</f>
        <v>7.819831091648422E-07</v>
      </c>
      <c r="G42" s="35"/>
      <c r="H42" s="37" t="s">
        <v>47</v>
      </c>
      <c r="I42" s="74">
        <v>75000</v>
      </c>
      <c r="J42" s="8"/>
      <c r="K42" s="73">
        <f t="shared" si="2"/>
        <v>0.058648733187363154</v>
      </c>
      <c r="L42" s="17"/>
    </row>
    <row r="43" spans="2:12" ht="18.75" customHeight="1">
      <c r="B43" s="100"/>
      <c r="C43" s="16" t="s">
        <v>35</v>
      </c>
      <c r="D43" s="7">
        <f>+D28</f>
        <v>4508766</v>
      </c>
      <c r="E43" s="35"/>
      <c r="F43" s="36">
        <f>F28</f>
        <v>3.5257788551767284</v>
      </c>
      <c r="G43" s="35"/>
      <c r="H43" s="37" t="s">
        <v>48</v>
      </c>
      <c r="I43" s="75">
        <v>0</v>
      </c>
      <c r="J43" s="8"/>
      <c r="K43" s="73">
        <f t="shared" si="2"/>
        <v>0</v>
      </c>
      <c r="L43" s="17"/>
    </row>
    <row r="44" spans="2:12" ht="18.75" customHeight="1">
      <c r="B44" s="101"/>
      <c r="C44" s="18" t="s">
        <v>57</v>
      </c>
      <c r="D44" s="71">
        <f>+SUM(D36:D43)</f>
        <v>83655249</v>
      </c>
      <c r="E44" s="46"/>
      <c r="F44" s="20">
        <f>SUM(F36:F43)</f>
        <v>65.41699171097905</v>
      </c>
      <c r="G44" s="48"/>
      <c r="H44" s="37" t="s">
        <v>27</v>
      </c>
      <c r="I44" s="74">
        <v>7348099</v>
      </c>
      <c r="J44" s="8"/>
      <c r="K44" s="73">
        <f t="shared" si="2"/>
        <v>5.746089302471066</v>
      </c>
      <c r="L44" s="17"/>
    </row>
    <row r="45" spans="2:12" ht="18.75" customHeight="1">
      <c r="B45" s="99" t="s">
        <v>56</v>
      </c>
      <c r="C45" s="16" t="s">
        <v>7</v>
      </c>
      <c r="D45" s="7">
        <f>+D8</f>
        <v>961900</v>
      </c>
      <c r="E45" s="35"/>
      <c r="F45" s="36">
        <f>F8</f>
        <v>0.7521895527056616</v>
      </c>
      <c r="G45" s="35"/>
      <c r="H45" s="37" t="s">
        <v>49</v>
      </c>
      <c r="I45" s="74">
        <v>49947</v>
      </c>
      <c r="J45" s="8"/>
      <c r="K45" s="73">
        <f t="shared" si="2"/>
        <v>0.039057710353456364</v>
      </c>
      <c r="L45" s="17"/>
    </row>
    <row r="46" spans="2:12" ht="18.75" customHeight="1">
      <c r="B46" s="100"/>
      <c r="C46" s="16" t="s">
        <v>9</v>
      </c>
      <c r="D46" s="7">
        <f>+D9</f>
        <v>28000</v>
      </c>
      <c r="E46" s="35"/>
      <c r="F46" s="36">
        <f>F9</f>
        <v>0</v>
      </c>
      <c r="G46" s="35"/>
      <c r="H46" s="37" t="s">
        <v>50</v>
      </c>
      <c r="I46" s="74">
        <v>859381</v>
      </c>
      <c r="J46" s="8"/>
      <c r="K46" s="73">
        <f t="shared" si="2"/>
        <v>0.6720214263371912</v>
      </c>
      <c r="L46" s="17"/>
    </row>
    <row r="47" spans="2:12" ht="18.75" customHeight="1">
      <c r="B47" s="100"/>
      <c r="C47" s="22" t="s">
        <v>53</v>
      </c>
      <c r="D47" s="7">
        <f>+D10</f>
        <v>400000</v>
      </c>
      <c r="E47" s="35"/>
      <c r="F47" s="36">
        <f>F10</f>
        <v>0.31279324366593686</v>
      </c>
      <c r="G47" s="35"/>
      <c r="H47" s="37" t="s">
        <v>51</v>
      </c>
      <c r="I47" s="74">
        <v>928401</v>
      </c>
      <c r="J47" s="8"/>
      <c r="K47" s="73">
        <f>I47/$I$61*100-0.01</f>
        <v>0.7159939005317485</v>
      </c>
      <c r="L47" s="17"/>
    </row>
    <row r="48" spans="2:12" ht="18.75" customHeight="1">
      <c r="B48" s="100"/>
      <c r="C48" s="22" t="s">
        <v>54</v>
      </c>
      <c r="D48" s="7">
        <f>+D11</f>
        <v>265000</v>
      </c>
      <c r="E48" s="35"/>
      <c r="F48" s="36">
        <f>F11</f>
        <v>0.20722552392868315</v>
      </c>
      <c r="G48" s="35"/>
      <c r="H48" s="37" t="s">
        <v>52</v>
      </c>
      <c r="I48" s="74">
        <v>11512950</v>
      </c>
      <c r="J48" s="8"/>
      <c r="K48" s="73">
        <f t="shared" si="2"/>
        <v>9.002932436659368</v>
      </c>
      <c r="L48" s="17"/>
    </row>
    <row r="49" spans="2:12" ht="18.75" customHeight="1">
      <c r="B49" s="100"/>
      <c r="C49" s="16" t="s">
        <v>90</v>
      </c>
      <c r="D49" s="7">
        <f>+D12</f>
        <v>778000</v>
      </c>
      <c r="E49" s="35"/>
      <c r="F49" s="36">
        <f>F12</f>
        <v>0.6083828589302471</v>
      </c>
      <c r="G49" s="35"/>
      <c r="H49" s="37" t="s">
        <v>31</v>
      </c>
      <c r="I49" s="74">
        <v>100000</v>
      </c>
      <c r="J49" s="8"/>
      <c r="K49" s="9">
        <f t="shared" si="2"/>
        <v>0.07819831091648421</v>
      </c>
      <c r="L49" s="17"/>
    </row>
    <row r="50" spans="2:12" ht="18.75" customHeight="1">
      <c r="B50" s="100"/>
      <c r="C50" s="16" t="s">
        <v>11</v>
      </c>
      <c r="D50" s="7">
        <f aca="true" t="shared" si="3" ref="D50:D56">+D13</f>
        <v>8961000</v>
      </c>
      <c r="E50" s="35"/>
      <c r="F50" s="36">
        <f aca="true" t="shared" si="4" ref="F50:F56">F13</f>
        <v>7.007350641226149</v>
      </c>
      <c r="G50" s="35"/>
      <c r="H50" s="37"/>
      <c r="I50" s="54"/>
      <c r="J50" s="8"/>
      <c r="K50" s="9"/>
      <c r="L50" s="17"/>
    </row>
    <row r="51" spans="2:12" ht="18.75" customHeight="1">
      <c r="B51" s="100"/>
      <c r="C51" s="16" t="s">
        <v>13</v>
      </c>
      <c r="D51" s="7">
        <f t="shared" si="3"/>
        <v>86000</v>
      </c>
      <c r="E51" s="35"/>
      <c r="F51" s="36">
        <f t="shared" si="4"/>
        <v>0.06725054738817642</v>
      </c>
      <c r="G51" s="35"/>
      <c r="H51" s="37"/>
      <c r="I51" s="54"/>
      <c r="J51" s="8"/>
      <c r="K51" s="9"/>
      <c r="L51" s="17"/>
    </row>
    <row r="52" spans="2:12" ht="18.75" customHeight="1">
      <c r="B52" s="100"/>
      <c r="C52" s="16" t="s">
        <v>16</v>
      </c>
      <c r="D52" s="7">
        <f t="shared" si="3"/>
        <v>1</v>
      </c>
      <c r="E52" s="35"/>
      <c r="F52" s="36">
        <f t="shared" si="4"/>
        <v>7.819831091648422E-07</v>
      </c>
      <c r="G52" s="35"/>
      <c r="H52" s="37"/>
      <c r="I52" s="54"/>
      <c r="J52" s="8"/>
      <c r="K52" s="9"/>
      <c r="L52" s="17"/>
    </row>
    <row r="53" spans="2:12" ht="18.75" customHeight="1">
      <c r="B53" s="100"/>
      <c r="C53" s="16" t="s">
        <v>86</v>
      </c>
      <c r="D53" s="7">
        <f t="shared" si="3"/>
        <v>264000</v>
      </c>
      <c r="E53" s="35"/>
      <c r="F53" s="36">
        <f t="shared" si="4"/>
        <v>0.2064435408195183</v>
      </c>
      <c r="G53" s="35"/>
      <c r="H53" s="37"/>
      <c r="I53" s="54"/>
      <c r="J53" s="8"/>
      <c r="K53" s="9"/>
      <c r="L53" s="17"/>
    </row>
    <row r="54" spans="2:12" ht="18.75" customHeight="1">
      <c r="B54" s="100"/>
      <c r="C54" s="16" t="s">
        <v>39</v>
      </c>
      <c r="D54" s="7">
        <f t="shared" si="3"/>
        <v>486010</v>
      </c>
      <c r="E54" s="35"/>
      <c r="F54" s="36">
        <f t="shared" si="4"/>
        <v>0.3800516108852049</v>
      </c>
      <c r="G54" s="35"/>
      <c r="H54" s="50"/>
      <c r="I54" s="54"/>
      <c r="J54" s="8"/>
      <c r="K54" s="9"/>
      <c r="L54" s="17"/>
    </row>
    <row r="55" spans="2:12" ht="18.75" customHeight="1">
      <c r="B55" s="100"/>
      <c r="C55" s="16" t="s">
        <v>18</v>
      </c>
      <c r="D55" s="7">
        <f t="shared" si="3"/>
        <v>50000</v>
      </c>
      <c r="E55" s="35"/>
      <c r="F55" s="36">
        <f t="shared" si="4"/>
        <v>0.03909915545824211</v>
      </c>
      <c r="G55" s="35"/>
      <c r="H55" s="50"/>
      <c r="I55" s="54"/>
      <c r="J55" s="8"/>
      <c r="K55" s="9"/>
      <c r="L55" s="17"/>
    </row>
    <row r="56" spans="2:12" ht="18.75" customHeight="1">
      <c r="B56" s="100"/>
      <c r="C56" s="16" t="s">
        <v>20</v>
      </c>
      <c r="D56" s="7">
        <f t="shared" si="3"/>
        <v>60375</v>
      </c>
      <c r="E56" s="35"/>
      <c r="F56" s="36">
        <f t="shared" si="4"/>
        <v>0.14721223021582736</v>
      </c>
      <c r="G56" s="35"/>
      <c r="H56" s="50"/>
      <c r="I56" s="54"/>
      <c r="J56" s="8"/>
      <c r="K56" s="9"/>
      <c r="L56" s="17"/>
    </row>
    <row r="57" spans="2:12" ht="18.75" customHeight="1">
      <c r="B57" s="100"/>
      <c r="C57" s="16" t="s">
        <v>26</v>
      </c>
      <c r="D57" s="7">
        <f>+D22</f>
        <v>19748750</v>
      </c>
      <c r="E57" s="35"/>
      <c r="F57" s="36">
        <f>F22</f>
        <v>15.443188927119175</v>
      </c>
      <c r="G57" s="35"/>
      <c r="H57" s="50"/>
      <c r="I57" s="54"/>
      <c r="J57" s="8"/>
      <c r="K57" s="9"/>
      <c r="L57" s="17"/>
    </row>
    <row r="58" spans="2:12" ht="18.75" customHeight="1">
      <c r="B58" s="100"/>
      <c r="C58" s="16" t="s">
        <v>28</v>
      </c>
      <c r="D58" s="7">
        <f>+D23</f>
        <v>8968715</v>
      </c>
      <c r="E58" s="35"/>
      <c r="F58" s="36">
        <f>F23</f>
        <v>7.013383640913356</v>
      </c>
      <c r="G58" s="35"/>
      <c r="H58" s="50"/>
      <c r="I58" s="54"/>
      <c r="J58" s="8"/>
      <c r="K58" s="9"/>
      <c r="L58" s="17"/>
    </row>
    <row r="59" spans="1:12" s="6" customFormat="1" ht="18.75" customHeight="1">
      <c r="A59" s="1"/>
      <c r="B59" s="100"/>
      <c r="C59" s="16" t="s">
        <v>36</v>
      </c>
      <c r="D59" s="7">
        <f>+D29</f>
        <v>3167000</v>
      </c>
      <c r="E59" s="35"/>
      <c r="F59" s="36">
        <f>F29</f>
        <v>2.4765405067250548</v>
      </c>
      <c r="G59" s="35"/>
      <c r="H59" s="50"/>
      <c r="I59" s="54"/>
      <c r="J59" s="8"/>
      <c r="K59" s="9"/>
      <c r="L59" s="17"/>
    </row>
    <row r="60" spans="2:12" ht="15" customHeight="1">
      <c r="B60" s="101"/>
      <c r="C60" s="24" t="s">
        <v>57</v>
      </c>
      <c r="D60" s="71">
        <f>+SUM(D45:D59)</f>
        <v>44224751</v>
      </c>
      <c r="E60" s="46"/>
      <c r="F60" s="20">
        <f>SUM(F45:F59)-0.1</f>
        <v>34.561112761964345</v>
      </c>
      <c r="G60" s="48"/>
      <c r="H60" s="50"/>
      <c r="I60" s="54"/>
      <c r="J60" s="8"/>
      <c r="K60" s="9"/>
      <c r="L60" s="17"/>
    </row>
    <row r="61" spans="1:12" ht="14.25" thickBot="1">
      <c r="A61" s="6"/>
      <c r="B61" s="69" t="s">
        <v>58</v>
      </c>
      <c r="C61" s="70"/>
      <c r="D61" s="52">
        <f>+D44+D60</f>
        <v>127880000</v>
      </c>
      <c r="E61" s="38"/>
      <c r="F61" s="39">
        <f>SUM(F60,F44)</f>
        <v>99.97810447294339</v>
      </c>
      <c r="G61" s="38"/>
      <c r="H61" s="51" t="s">
        <v>58</v>
      </c>
      <c r="I61" s="65">
        <f>+SUM(I36:I60)</f>
        <v>127880000</v>
      </c>
      <c r="J61" s="26"/>
      <c r="K61" s="27">
        <f>SUM(K36:K60)</f>
        <v>99.98</v>
      </c>
      <c r="L61" s="26"/>
    </row>
    <row r="62" spans="2:12" ht="2.25" customHeight="1">
      <c r="B62" s="3"/>
      <c r="C62" s="3"/>
      <c r="D62" s="5"/>
      <c r="E62" s="3"/>
      <c r="F62" s="4"/>
      <c r="G62" s="3"/>
      <c r="H62" s="3"/>
      <c r="I62" s="5"/>
      <c r="J62" s="3"/>
      <c r="K62" s="4"/>
      <c r="L62" s="3"/>
    </row>
    <row r="63" ht="13.5">
      <c r="B63" s="31" t="s">
        <v>66</v>
      </c>
    </row>
    <row r="64" spans="2:11" ht="13.5">
      <c r="B64" s="31" t="s">
        <v>68</v>
      </c>
      <c r="K64" s="66"/>
    </row>
  </sheetData>
  <sheetProtection/>
  <mergeCells count="37">
    <mergeCell ref="B34:G34"/>
    <mergeCell ref="B35:C35"/>
    <mergeCell ref="D35:E35"/>
    <mergeCell ref="B36:B44"/>
    <mergeCell ref="B45:B60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L1"/>
    <mergeCell ref="B5:G5"/>
    <mergeCell ref="H5:L5"/>
    <mergeCell ref="B6:C6"/>
    <mergeCell ref="D6:E6"/>
    <mergeCell ref="F6:G6"/>
    <mergeCell ref="I6:J6"/>
    <mergeCell ref="K6:L6"/>
  </mergeCells>
  <printOptions horizontalCentered="1"/>
  <pageMargins left="0.5118110236220472" right="0.5118110236220472" top="0.2362204724409449" bottom="0.35433070866141736" header="0.3937007874015748" footer="0.2755905511811024"/>
  <pageSetup fitToHeight="1" fitToWidth="1" horizontalDpi="600" verticalDpi="600" orientation="portrait" paperSize="9" scale="79" r:id="rId1"/>
  <ignoredErrors>
    <ignoredError sqref="F19 K47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A1:L64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J23" sqref="J23"/>
    </sheetView>
  </sheetViews>
  <sheetFormatPr defaultColWidth="8.59765625" defaultRowHeight="15"/>
  <cols>
    <col min="1" max="1" width="1.59765625" style="8" customWidth="1"/>
    <col min="2" max="2" width="2.59765625" style="8" customWidth="1"/>
    <col min="3" max="3" width="23.5" style="8" bestFit="1" customWidth="1"/>
    <col min="4" max="4" width="14.69921875" style="8" customWidth="1"/>
    <col min="5" max="5" width="4.19921875" style="8" customWidth="1"/>
    <col min="6" max="6" width="8.09765625" style="8" customWidth="1"/>
    <col min="7" max="7" width="2.69921875" style="8" customWidth="1"/>
    <col min="8" max="8" width="23.5" style="8" customWidth="1"/>
    <col min="9" max="9" width="14" style="8" customWidth="1"/>
    <col min="10" max="10" width="4.19921875" style="8" customWidth="1"/>
    <col min="11" max="11" width="7.59765625" style="8" customWidth="1"/>
    <col min="12" max="12" width="2.69921875" style="8" customWidth="1"/>
    <col min="13" max="16384" width="8.59765625" style="8" customWidth="1"/>
  </cols>
  <sheetData>
    <row r="1" spans="2:12" ht="24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4.5" customHeight="1"/>
    <row r="3" spans="2:12" ht="13.5">
      <c r="B3" s="8" t="s">
        <v>0</v>
      </c>
      <c r="L3" s="76" t="s">
        <v>91</v>
      </c>
    </row>
    <row r="4" spans="3:12" ht="4.5" customHeight="1" thickBot="1">
      <c r="C4" s="17"/>
      <c r="D4" s="17"/>
      <c r="E4" s="17"/>
      <c r="F4" s="17"/>
      <c r="G4" s="17"/>
      <c r="H4" s="30"/>
      <c r="I4" s="30"/>
      <c r="J4" s="30"/>
      <c r="K4" s="30"/>
      <c r="L4" s="30"/>
    </row>
    <row r="5" spans="2:12" ht="18.75" customHeight="1">
      <c r="B5" s="94" t="s">
        <v>63</v>
      </c>
      <c r="C5" s="94"/>
      <c r="D5" s="94"/>
      <c r="E5" s="94"/>
      <c r="F5" s="94"/>
      <c r="G5" s="95"/>
      <c r="H5" s="103" t="s">
        <v>65</v>
      </c>
      <c r="I5" s="94"/>
      <c r="J5" s="94"/>
      <c r="K5" s="94"/>
      <c r="L5" s="94"/>
    </row>
    <row r="6" spans="2:12" ht="18.75" customHeight="1">
      <c r="B6" s="96" t="s">
        <v>60</v>
      </c>
      <c r="C6" s="97"/>
      <c r="D6" s="98" t="s">
        <v>61</v>
      </c>
      <c r="E6" s="97"/>
      <c r="F6" s="98" t="s">
        <v>1</v>
      </c>
      <c r="G6" s="104"/>
      <c r="H6" s="15" t="s">
        <v>62</v>
      </c>
      <c r="I6" s="98" t="s">
        <v>2</v>
      </c>
      <c r="J6" s="97"/>
      <c r="K6" s="98" t="s">
        <v>1</v>
      </c>
      <c r="L6" s="96"/>
    </row>
    <row r="7" spans="2:12" ht="18.75" customHeight="1">
      <c r="B7" s="88" t="s">
        <v>3</v>
      </c>
      <c r="C7" s="89"/>
      <c r="D7" s="7">
        <v>65249529</v>
      </c>
      <c r="E7" s="8" t="s">
        <v>4</v>
      </c>
      <c r="F7" s="9">
        <f>D7/$D$30*100</f>
        <v>53.43941769041769</v>
      </c>
      <c r="G7" s="8" t="s">
        <v>5</v>
      </c>
      <c r="H7" s="10" t="s">
        <v>6</v>
      </c>
      <c r="I7" s="7">
        <v>661817</v>
      </c>
      <c r="J7" s="8" t="s">
        <v>4</v>
      </c>
      <c r="K7" s="9">
        <f aca="true" t="shared" si="0" ref="K7:K20">I7/$I$30*100</f>
        <v>0.542028665028665</v>
      </c>
      <c r="L7" s="8" t="s">
        <v>5</v>
      </c>
    </row>
    <row r="8" spans="2:11" ht="18.75" customHeight="1">
      <c r="B8" s="90" t="s">
        <v>7</v>
      </c>
      <c r="C8" s="91"/>
      <c r="D8" s="7">
        <v>946000</v>
      </c>
      <c r="F8" s="9">
        <f>D8/$D$30*100</f>
        <v>0.7747747747747747</v>
      </c>
      <c r="H8" s="10" t="s">
        <v>8</v>
      </c>
      <c r="I8" s="7">
        <v>11095982</v>
      </c>
      <c r="K8" s="9">
        <f t="shared" si="0"/>
        <v>9.087618345618345</v>
      </c>
    </row>
    <row r="9" spans="2:11" ht="18.75" customHeight="1">
      <c r="B9" s="90" t="s">
        <v>9</v>
      </c>
      <c r="C9" s="91"/>
      <c r="D9" s="7">
        <v>31000</v>
      </c>
      <c r="F9" s="9">
        <v>0</v>
      </c>
      <c r="H9" s="10" t="s">
        <v>10</v>
      </c>
      <c r="I9" s="7">
        <v>49084786</v>
      </c>
      <c r="K9" s="9">
        <f t="shared" si="0"/>
        <v>40.20047993447993</v>
      </c>
    </row>
    <row r="10" spans="2:11" ht="18.75" customHeight="1">
      <c r="B10" s="90" t="s">
        <v>53</v>
      </c>
      <c r="C10" s="91"/>
      <c r="D10" s="7">
        <v>352000</v>
      </c>
      <c r="F10" s="9">
        <f aca="true" t="shared" si="1" ref="F10:F29">D10/$D$30*100</f>
        <v>0.2882882882882883</v>
      </c>
      <c r="H10" s="10" t="s">
        <v>12</v>
      </c>
      <c r="I10" s="7">
        <v>14989613</v>
      </c>
      <c r="K10" s="9">
        <f t="shared" si="0"/>
        <v>12.276505323505324</v>
      </c>
    </row>
    <row r="11" spans="2:11" ht="18.75" customHeight="1">
      <c r="B11" s="90" t="s">
        <v>54</v>
      </c>
      <c r="C11" s="91"/>
      <c r="D11" s="7">
        <v>265000</v>
      </c>
      <c r="F11" s="9">
        <f t="shared" si="1"/>
        <v>0.21703521703521703</v>
      </c>
      <c r="H11" s="10" t="s">
        <v>14</v>
      </c>
      <c r="I11" s="7">
        <v>165736</v>
      </c>
      <c r="K11" s="9">
        <f t="shared" si="0"/>
        <v>0.13573791973791974</v>
      </c>
    </row>
    <row r="12" spans="2:11" ht="18.75" customHeight="1">
      <c r="B12" s="90" t="s">
        <v>90</v>
      </c>
      <c r="C12" s="91"/>
      <c r="D12" s="7">
        <v>310000</v>
      </c>
      <c r="F12" s="9">
        <f t="shared" si="1"/>
        <v>0.2538902538902539</v>
      </c>
      <c r="H12" s="10" t="s">
        <v>15</v>
      </c>
      <c r="I12" s="7">
        <v>1543154</v>
      </c>
      <c r="K12" s="9">
        <f t="shared" si="0"/>
        <v>1.2638443898443898</v>
      </c>
    </row>
    <row r="13" spans="2:11" ht="18.75" customHeight="1">
      <c r="B13" s="90" t="s">
        <v>11</v>
      </c>
      <c r="C13" s="91"/>
      <c r="D13" s="7">
        <v>8297000</v>
      </c>
      <c r="F13" s="9">
        <f t="shared" si="1"/>
        <v>6.795249795249796</v>
      </c>
      <c r="H13" s="10" t="s">
        <v>17</v>
      </c>
      <c r="I13" s="7">
        <v>2492635</v>
      </c>
      <c r="K13" s="9">
        <f t="shared" si="0"/>
        <v>2.0414701064701064</v>
      </c>
    </row>
    <row r="14" spans="2:11" ht="18.75" customHeight="1">
      <c r="B14" s="90" t="s">
        <v>13</v>
      </c>
      <c r="C14" s="91"/>
      <c r="D14" s="7">
        <v>86000</v>
      </c>
      <c r="F14" s="9">
        <f t="shared" si="1"/>
        <v>0.07043407043407043</v>
      </c>
      <c r="H14" s="10" t="s">
        <v>19</v>
      </c>
      <c r="I14" s="7">
        <v>17349280</v>
      </c>
      <c r="K14" s="9">
        <f t="shared" si="0"/>
        <v>14.209074529074528</v>
      </c>
    </row>
    <row r="15" spans="2:11" ht="18.75" customHeight="1">
      <c r="B15" s="90" t="s">
        <v>16</v>
      </c>
      <c r="C15" s="91"/>
      <c r="D15" s="7">
        <v>1</v>
      </c>
      <c r="F15" s="9">
        <f t="shared" si="1"/>
        <v>8.190008190008189E-07</v>
      </c>
      <c r="H15" s="10" t="s">
        <v>21</v>
      </c>
      <c r="I15" s="7">
        <v>3956850</v>
      </c>
      <c r="K15" s="9">
        <f t="shared" si="0"/>
        <v>3.2406633906633906</v>
      </c>
    </row>
    <row r="16" spans="2:11" ht="18.75" customHeight="1">
      <c r="B16" s="90" t="s">
        <v>85</v>
      </c>
      <c r="C16" s="91"/>
      <c r="D16" s="7">
        <v>240000</v>
      </c>
      <c r="F16" s="9">
        <f t="shared" si="1"/>
        <v>0.19656019656019655</v>
      </c>
      <c r="H16" s="10" t="s">
        <v>23</v>
      </c>
      <c r="I16" s="7">
        <v>13796607</v>
      </c>
      <c r="K16" s="9">
        <f t="shared" si="0"/>
        <v>11.299432432432432</v>
      </c>
    </row>
    <row r="17" spans="2:11" ht="18.75" customHeight="1">
      <c r="B17" s="90" t="s">
        <v>39</v>
      </c>
      <c r="C17" s="91"/>
      <c r="D17" s="7">
        <v>529754</v>
      </c>
      <c r="F17" s="9">
        <f t="shared" si="1"/>
        <v>0.43386895986895985</v>
      </c>
      <c r="H17" s="10" t="s">
        <v>25</v>
      </c>
      <c r="I17" s="7">
        <v>75000</v>
      </c>
      <c r="K17" s="9">
        <f t="shared" si="0"/>
        <v>0.06142506142506143</v>
      </c>
    </row>
    <row r="18" spans="2:11" ht="18.75" customHeight="1">
      <c r="B18" s="90" t="s">
        <v>18</v>
      </c>
      <c r="C18" s="91"/>
      <c r="D18" s="7">
        <v>50000</v>
      </c>
      <c r="F18" s="9">
        <f t="shared" si="1"/>
        <v>0.040950040950040956</v>
      </c>
      <c r="H18" s="10" t="s">
        <v>27</v>
      </c>
      <c r="I18" s="7">
        <v>6788538</v>
      </c>
      <c r="K18" s="9">
        <f t="shared" si="0"/>
        <v>5.559818181818182</v>
      </c>
    </row>
    <row r="19" spans="2:11" ht="18.75" customHeight="1">
      <c r="B19" s="90" t="s">
        <v>20</v>
      </c>
      <c r="C19" s="91"/>
      <c r="D19" s="7">
        <v>59766</v>
      </c>
      <c r="F19" s="9">
        <f>D19/$D$30*100+0.1</f>
        <v>0.14894840294840295</v>
      </c>
      <c r="H19" s="10" t="s">
        <v>29</v>
      </c>
      <c r="I19" s="7">
        <v>2</v>
      </c>
      <c r="K19" s="9">
        <f t="shared" si="0"/>
        <v>1.6380016380016378E-06</v>
      </c>
    </row>
    <row r="20" spans="2:11" ht="18.75" customHeight="1">
      <c r="B20" s="90" t="s">
        <v>22</v>
      </c>
      <c r="C20" s="91"/>
      <c r="D20" s="7">
        <v>1052893</v>
      </c>
      <c r="F20" s="9">
        <f t="shared" si="1"/>
        <v>0.8623202293202294</v>
      </c>
      <c r="H20" s="10" t="s">
        <v>31</v>
      </c>
      <c r="I20" s="7">
        <v>100000</v>
      </c>
      <c r="K20" s="9">
        <f t="shared" si="0"/>
        <v>0.08190008190008191</v>
      </c>
    </row>
    <row r="21" spans="2:11" ht="18.75" customHeight="1">
      <c r="B21" s="90" t="s">
        <v>24</v>
      </c>
      <c r="C21" s="91"/>
      <c r="D21" s="7">
        <v>1834654</v>
      </c>
      <c r="F21" s="9">
        <f t="shared" si="1"/>
        <v>1.5025831285831286</v>
      </c>
      <c r="H21" s="10"/>
      <c r="I21" s="7"/>
      <c r="K21" s="9"/>
    </row>
    <row r="22" spans="2:11" ht="18.75" customHeight="1">
      <c r="B22" s="90" t="s">
        <v>26</v>
      </c>
      <c r="C22" s="91"/>
      <c r="D22" s="7">
        <v>18233492</v>
      </c>
      <c r="F22" s="9">
        <f t="shared" si="1"/>
        <v>14.933244881244882</v>
      </c>
      <c r="H22" s="10"/>
      <c r="I22" s="7"/>
      <c r="K22" s="9"/>
    </row>
    <row r="23" spans="2:11" ht="18.75" customHeight="1">
      <c r="B23" s="90" t="s">
        <v>28</v>
      </c>
      <c r="C23" s="91"/>
      <c r="D23" s="7">
        <v>8567670</v>
      </c>
      <c r="F23" s="9">
        <f t="shared" si="1"/>
        <v>7.0169287469287465</v>
      </c>
      <c r="H23" s="10"/>
      <c r="I23" s="7"/>
      <c r="K23" s="9"/>
    </row>
    <row r="24" spans="2:11" ht="18.75" customHeight="1">
      <c r="B24" s="90" t="s">
        <v>30</v>
      </c>
      <c r="C24" s="91"/>
      <c r="D24" s="7">
        <v>962051</v>
      </c>
      <c r="F24" s="9">
        <f t="shared" si="1"/>
        <v>0.787920556920557</v>
      </c>
      <c r="H24" s="10"/>
      <c r="I24" s="7"/>
      <c r="K24" s="9"/>
    </row>
    <row r="25" spans="2:11" ht="18.75" customHeight="1">
      <c r="B25" s="90" t="s">
        <v>32</v>
      </c>
      <c r="C25" s="91"/>
      <c r="D25" s="7">
        <v>126876</v>
      </c>
      <c r="F25" s="9">
        <f t="shared" si="1"/>
        <v>0.1039115479115479</v>
      </c>
      <c r="H25" s="10"/>
      <c r="I25" s="7"/>
      <c r="K25" s="9"/>
    </row>
    <row r="26" spans="2:11" ht="18.75" customHeight="1">
      <c r="B26" s="90" t="s">
        <v>33</v>
      </c>
      <c r="C26" s="91"/>
      <c r="D26" s="7">
        <v>6163705</v>
      </c>
      <c r="F26" s="9">
        <f t="shared" si="1"/>
        <v>5.048079443079443</v>
      </c>
      <c r="H26" s="10"/>
      <c r="I26" s="7"/>
      <c r="K26" s="9"/>
    </row>
    <row r="27" spans="2:11" ht="18.75" customHeight="1">
      <c r="B27" s="90" t="s">
        <v>34</v>
      </c>
      <c r="C27" s="91"/>
      <c r="D27" s="7">
        <v>1</v>
      </c>
      <c r="F27" s="9">
        <f t="shared" si="1"/>
        <v>8.190008190008189E-07</v>
      </c>
      <c r="H27" s="10"/>
      <c r="I27" s="7"/>
      <c r="K27" s="9"/>
    </row>
    <row r="28" spans="2:11" ht="18.75" customHeight="1">
      <c r="B28" s="90" t="s">
        <v>35</v>
      </c>
      <c r="C28" s="91"/>
      <c r="D28" s="7">
        <v>4340608</v>
      </c>
      <c r="F28" s="9">
        <f t="shared" si="1"/>
        <v>3.554961506961507</v>
      </c>
      <c r="H28" s="10"/>
      <c r="I28" s="7"/>
      <c r="K28" s="9"/>
    </row>
    <row r="29" spans="1:12" s="29" customFormat="1" ht="18.75" customHeight="1">
      <c r="A29" s="8"/>
      <c r="B29" s="90" t="s">
        <v>36</v>
      </c>
      <c r="C29" s="91"/>
      <c r="D29" s="7">
        <v>4402000</v>
      </c>
      <c r="E29" s="8"/>
      <c r="F29" s="9">
        <f t="shared" si="1"/>
        <v>3.6052416052416056</v>
      </c>
      <c r="G29" s="8"/>
      <c r="H29" s="10"/>
      <c r="I29" s="7"/>
      <c r="J29" s="8"/>
      <c r="K29" s="9"/>
      <c r="L29" s="8"/>
    </row>
    <row r="30" spans="1:12" ht="14.25" thickBot="1">
      <c r="A30" s="29"/>
      <c r="B30" s="92" t="s">
        <v>37</v>
      </c>
      <c r="C30" s="93"/>
      <c r="D30" s="52">
        <f>+SUM(D7:D29)</f>
        <v>122100000</v>
      </c>
      <c r="E30" s="11"/>
      <c r="F30" s="12">
        <v>100</v>
      </c>
      <c r="G30" s="11"/>
      <c r="H30" s="53" t="s">
        <v>38</v>
      </c>
      <c r="I30" s="52">
        <f>+SUM(I7:I29)</f>
        <v>122100000</v>
      </c>
      <c r="J30" s="11"/>
      <c r="K30" s="12">
        <v>100</v>
      </c>
      <c r="L30" s="11"/>
    </row>
    <row r="32" spans="2:12" ht="14.25" customHeight="1">
      <c r="B32" s="8" t="s">
        <v>64</v>
      </c>
      <c r="C32" s="29"/>
      <c r="D32" s="29"/>
      <c r="L32" s="76" t="s">
        <v>92</v>
      </c>
    </row>
    <row r="33" spans="2:12" ht="2.2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8.75" customHeight="1">
      <c r="B34" s="94" t="s">
        <v>63</v>
      </c>
      <c r="C34" s="94"/>
      <c r="D34" s="94"/>
      <c r="E34" s="94"/>
      <c r="F34" s="94"/>
      <c r="G34" s="95"/>
      <c r="H34" s="67" t="s">
        <v>65</v>
      </c>
      <c r="I34" s="68"/>
      <c r="J34" s="68"/>
      <c r="K34" s="68"/>
      <c r="L34" s="68"/>
    </row>
    <row r="35" spans="2:12" ht="18.75" customHeight="1">
      <c r="B35" s="96" t="s">
        <v>60</v>
      </c>
      <c r="C35" s="97"/>
      <c r="D35" s="98" t="s">
        <v>40</v>
      </c>
      <c r="E35" s="97"/>
      <c r="F35" s="13" t="s">
        <v>1</v>
      </c>
      <c r="G35" s="14"/>
      <c r="H35" s="15" t="s">
        <v>62</v>
      </c>
      <c r="I35" s="13" t="s">
        <v>40</v>
      </c>
      <c r="J35" s="14"/>
      <c r="K35" s="13" t="s">
        <v>1</v>
      </c>
      <c r="L35" s="14"/>
    </row>
    <row r="36" spans="2:12" ht="18.75" customHeight="1">
      <c r="B36" s="99" t="s">
        <v>55</v>
      </c>
      <c r="C36" s="16" t="s">
        <v>3</v>
      </c>
      <c r="D36" s="7">
        <f>+D7</f>
        <v>65249529</v>
      </c>
      <c r="E36" s="8" t="s">
        <v>4</v>
      </c>
      <c r="F36" s="9">
        <f>F7</f>
        <v>53.43941769041769</v>
      </c>
      <c r="G36" s="8" t="s">
        <v>5</v>
      </c>
      <c r="H36" s="10" t="s">
        <v>41</v>
      </c>
      <c r="I36" s="74">
        <v>22811418</v>
      </c>
      <c r="J36" s="8" t="s">
        <v>4</v>
      </c>
      <c r="K36" s="9">
        <f>I36/$I$61*100</f>
        <v>18.682570024570026</v>
      </c>
      <c r="L36" s="8" t="s">
        <v>5</v>
      </c>
    </row>
    <row r="37" spans="2:11" ht="18.75" customHeight="1">
      <c r="B37" s="100"/>
      <c r="C37" s="16" t="s">
        <v>22</v>
      </c>
      <c r="D37" s="7">
        <f>+D20</f>
        <v>1052893</v>
      </c>
      <c r="F37" s="9">
        <f>F20</f>
        <v>0.8623202293202294</v>
      </c>
      <c r="H37" s="10" t="s">
        <v>42</v>
      </c>
      <c r="I37" s="74">
        <v>24289225</v>
      </c>
      <c r="K37" s="9">
        <f aca="true" t="shared" si="2" ref="K37:K49">I37/$I$61*100</f>
        <v>19.892895167895166</v>
      </c>
    </row>
    <row r="38" spans="2:11" ht="18.75" customHeight="1">
      <c r="B38" s="100"/>
      <c r="C38" s="16" t="s">
        <v>24</v>
      </c>
      <c r="D38" s="7">
        <f>+D21</f>
        <v>1834654</v>
      </c>
      <c r="F38" s="9">
        <f>F21</f>
        <v>1.5025831285831286</v>
      </c>
      <c r="H38" s="10" t="s">
        <v>43</v>
      </c>
      <c r="I38" s="74">
        <v>813963</v>
      </c>
      <c r="K38" s="9">
        <f>I38/$I$61*100</f>
        <v>0.6666363636363636</v>
      </c>
    </row>
    <row r="39" spans="2:11" ht="18.75" customHeight="1">
      <c r="B39" s="100"/>
      <c r="C39" s="16" t="s">
        <v>30</v>
      </c>
      <c r="D39" s="7">
        <f>+D24</f>
        <v>962051</v>
      </c>
      <c r="F39" s="9">
        <f>F24</f>
        <v>0.787920556920557</v>
      </c>
      <c r="H39" s="10" t="s">
        <v>44</v>
      </c>
      <c r="I39" s="74">
        <v>30055565</v>
      </c>
      <c r="K39" s="9">
        <f t="shared" si="2"/>
        <v>24.61553235053235</v>
      </c>
    </row>
    <row r="40" spans="2:11" ht="18.75" customHeight="1">
      <c r="B40" s="100"/>
      <c r="C40" s="16" t="s">
        <v>32</v>
      </c>
      <c r="D40" s="7">
        <f>+D25</f>
        <v>126876</v>
      </c>
      <c r="F40" s="9">
        <f>F25</f>
        <v>0.1039115479115479</v>
      </c>
      <c r="H40" s="10" t="s">
        <v>45</v>
      </c>
      <c r="I40" s="74">
        <v>11833228</v>
      </c>
      <c r="K40" s="9">
        <f t="shared" si="2"/>
        <v>9.691423423423423</v>
      </c>
    </row>
    <row r="41" spans="2:12" ht="18.75" customHeight="1">
      <c r="B41" s="100"/>
      <c r="C41" s="16" t="s">
        <v>33</v>
      </c>
      <c r="D41" s="7">
        <f>+D26</f>
        <v>6163705</v>
      </c>
      <c r="F41" s="9">
        <f>F26</f>
        <v>5.048079443079443</v>
      </c>
      <c r="H41" s="10" t="s">
        <v>46</v>
      </c>
      <c r="I41" s="74">
        <v>12645520</v>
      </c>
      <c r="K41" s="9">
        <f>I41/$I$61*100-0.01</f>
        <v>10.346691236691237</v>
      </c>
      <c r="L41" s="17"/>
    </row>
    <row r="42" spans="2:12" ht="18.75" customHeight="1">
      <c r="B42" s="100"/>
      <c r="C42" s="16" t="s">
        <v>34</v>
      </c>
      <c r="D42" s="7">
        <v>1</v>
      </c>
      <c r="F42" s="9">
        <f>F27</f>
        <v>8.190008190008189E-07</v>
      </c>
      <c r="H42" s="10" t="s">
        <v>47</v>
      </c>
      <c r="I42" s="74">
        <v>75000</v>
      </c>
      <c r="K42" s="9">
        <f t="shared" si="2"/>
        <v>0.06142506142506143</v>
      </c>
      <c r="L42" s="17"/>
    </row>
    <row r="43" spans="2:12" ht="18.75" customHeight="1">
      <c r="B43" s="100"/>
      <c r="C43" s="16" t="s">
        <v>35</v>
      </c>
      <c r="D43" s="7">
        <f>+D28</f>
        <v>4340608</v>
      </c>
      <c r="F43" s="9">
        <f>F28</f>
        <v>3.554961506961507</v>
      </c>
      <c r="H43" s="10" t="s">
        <v>48</v>
      </c>
      <c r="I43" s="75">
        <v>0</v>
      </c>
      <c r="K43" s="9">
        <f t="shared" si="2"/>
        <v>0</v>
      </c>
      <c r="L43" s="17"/>
    </row>
    <row r="44" spans="2:12" ht="18.75" customHeight="1">
      <c r="B44" s="101"/>
      <c r="C44" s="18" t="s">
        <v>57</v>
      </c>
      <c r="D44" s="71">
        <f>+SUM(D36:D43)</f>
        <v>79730317</v>
      </c>
      <c r="E44" s="19"/>
      <c r="F44" s="20">
        <f>SUM(F36:F43)</f>
        <v>65.29919492219493</v>
      </c>
      <c r="G44" s="21"/>
      <c r="H44" s="10" t="s">
        <v>27</v>
      </c>
      <c r="I44" s="74">
        <v>6788538</v>
      </c>
      <c r="K44" s="9">
        <f t="shared" si="2"/>
        <v>5.559818181818182</v>
      </c>
      <c r="L44" s="17"/>
    </row>
    <row r="45" spans="2:12" ht="18.75" customHeight="1">
      <c r="B45" s="99" t="s">
        <v>56</v>
      </c>
      <c r="C45" s="16" t="s">
        <v>7</v>
      </c>
      <c r="D45" s="7">
        <f>+D8</f>
        <v>946000</v>
      </c>
      <c r="F45" s="9">
        <f>F8</f>
        <v>0.7747747747747747</v>
      </c>
      <c r="H45" s="10" t="s">
        <v>49</v>
      </c>
      <c r="I45" s="74">
        <v>45168</v>
      </c>
      <c r="K45" s="9">
        <f t="shared" si="2"/>
        <v>0.03699262899262899</v>
      </c>
      <c r="L45" s="17"/>
    </row>
    <row r="46" spans="2:12" ht="18.75" customHeight="1">
      <c r="B46" s="100"/>
      <c r="C46" s="16" t="s">
        <v>9</v>
      </c>
      <c r="D46" s="7">
        <f>+D9</f>
        <v>31000</v>
      </c>
      <c r="F46" s="9">
        <f>F9</f>
        <v>0</v>
      </c>
      <c r="H46" s="10" t="s">
        <v>50</v>
      </c>
      <c r="I46" s="74">
        <v>770668</v>
      </c>
      <c r="K46" s="9">
        <f t="shared" si="2"/>
        <v>0.6311777231777232</v>
      </c>
      <c r="L46" s="17"/>
    </row>
    <row r="47" spans="2:12" ht="18.75" customHeight="1">
      <c r="B47" s="100"/>
      <c r="C47" s="22" t="s">
        <v>53</v>
      </c>
      <c r="D47" s="7">
        <f>+D10</f>
        <v>352000</v>
      </c>
      <c r="F47" s="9">
        <f>F10</f>
        <v>0.2882882882882883</v>
      </c>
      <c r="H47" s="10" t="s">
        <v>51</v>
      </c>
      <c r="I47" s="74">
        <v>924401</v>
      </c>
      <c r="K47" s="9">
        <f>I47/$I$61*100-0.01</f>
        <v>0.7470851760851761</v>
      </c>
      <c r="L47" s="17"/>
    </row>
    <row r="48" spans="2:12" ht="18.75" customHeight="1">
      <c r="B48" s="100"/>
      <c r="C48" s="22" t="s">
        <v>54</v>
      </c>
      <c r="D48" s="7">
        <f>+D11</f>
        <v>265000</v>
      </c>
      <c r="F48" s="9">
        <f>F11</f>
        <v>0.21703521703521703</v>
      </c>
      <c r="H48" s="10" t="s">
        <v>52</v>
      </c>
      <c r="I48" s="74">
        <v>10947306</v>
      </c>
      <c r="K48" s="9">
        <f t="shared" si="2"/>
        <v>8.96585257985258</v>
      </c>
      <c r="L48" s="17"/>
    </row>
    <row r="49" spans="2:12" ht="18.75" customHeight="1">
      <c r="B49" s="100"/>
      <c r="C49" s="16" t="s">
        <v>90</v>
      </c>
      <c r="D49" s="7">
        <f>+D12</f>
        <v>310000</v>
      </c>
      <c r="F49" s="9">
        <f>F12</f>
        <v>0.2538902538902539</v>
      </c>
      <c r="H49" s="10" t="s">
        <v>31</v>
      </c>
      <c r="I49" s="74">
        <v>100000</v>
      </c>
      <c r="K49" s="9">
        <f t="shared" si="2"/>
        <v>0.08190008190008191</v>
      </c>
      <c r="L49" s="17"/>
    </row>
    <row r="50" spans="2:12" ht="18.75" customHeight="1">
      <c r="B50" s="100"/>
      <c r="C50" s="16" t="s">
        <v>11</v>
      </c>
      <c r="D50" s="7">
        <f aca="true" t="shared" si="3" ref="D50:D56">+D13</f>
        <v>8297000</v>
      </c>
      <c r="F50" s="9">
        <f aca="true" t="shared" si="4" ref="F50:F56">F13</f>
        <v>6.795249795249796</v>
      </c>
      <c r="H50" s="10"/>
      <c r="I50" s="7"/>
      <c r="K50" s="9"/>
      <c r="L50" s="17"/>
    </row>
    <row r="51" spans="2:12" ht="18.75" customHeight="1">
      <c r="B51" s="100"/>
      <c r="C51" s="16" t="s">
        <v>13</v>
      </c>
      <c r="D51" s="7">
        <f t="shared" si="3"/>
        <v>86000</v>
      </c>
      <c r="F51" s="9">
        <f t="shared" si="4"/>
        <v>0.07043407043407043</v>
      </c>
      <c r="H51" s="10"/>
      <c r="I51" s="7"/>
      <c r="K51" s="9"/>
      <c r="L51" s="17"/>
    </row>
    <row r="52" spans="2:12" ht="18.75" customHeight="1">
      <c r="B52" s="100"/>
      <c r="C52" s="16" t="s">
        <v>16</v>
      </c>
      <c r="D52" s="7">
        <f t="shared" si="3"/>
        <v>1</v>
      </c>
      <c r="F52" s="9">
        <f t="shared" si="4"/>
        <v>8.190008190008189E-07</v>
      </c>
      <c r="H52" s="10"/>
      <c r="I52" s="7"/>
      <c r="K52" s="9"/>
      <c r="L52" s="17"/>
    </row>
    <row r="53" spans="2:12" ht="18.75" customHeight="1">
      <c r="B53" s="100"/>
      <c r="C53" s="16" t="s">
        <v>86</v>
      </c>
      <c r="D53" s="7">
        <f t="shared" si="3"/>
        <v>240000</v>
      </c>
      <c r="F53" s="9">
        <f t="shared" si="4"/>
        <v>0.19656019656019655</v>
      </c>
      <c r="H53" s="10"/>
      <c r="I53" s="7"/>
      <c r="K53" s="9"/>
      <c r="L53" s="17"/>
    </row>
    <row r="54" spans="2:12" ht="18.75" customHeight="1">
      <c r="B54" s="100"/>
      <c r="C54" s="16" t="s">
        <v>39</v>
      </c>
      <c r="D54" s="7">
        <f t="shared" si="3"/>
        <v>529754</v>
      </c>
      <c r="F54" s="9">
        <f t="shared" si="4"/>
        <v>0.43386895986895985</v>
      </c>
      <c r="H54" s="23"/>
      <c r="I54" s="7"/>
      <c r="K54" s="9"/>
      <c r="L54" s="17"/>
    </row>
    <row r="55" spans="2:12" ht="18.75" customHeight="1">
      <c r="B55" s="100"/>
      <c r="C55" s="16" t="s">
        <v>18</v>
      </c>
      <c r="D55" s="7">
        <f t="shared" si="3"/>
        <v>50000</v>
      </c>
      <c r="F55" s="9">
        <f t="shared" si="4"/>
        <v>0.040950040950040956</v>
      </c>
      <c r="H55" s="23"/>
      <c r="I55" s="7"/>
      <c r="K55" s="9"/>
      <c r="L55" s="17"/>
    </row>
    <row r="56" spans="2:12" ht="18.75" customHeight="1">
      <c r="B56" s="100"/>
      <c r="C56" s="16" t="s">
        <v>20</v>
      </c>
      <c r="D56" s="7">
        <f t="shared" si="3"/>
        <v>59766</v>
      </c>
      <c r="F56" s="9">
        <f t="shared" si="4"/>
        <v>0.14894840294840295</v>
      </c>
      <c r="H56" s="23"/>
      <c r="I56" s="7"/>
      <c r="K56" s="9"/>
      <c r="L56" s="17"/>
    </row>
    <row r="57" spans="2:12" ht="18.75" customHeight="1">
      <c r="B57" s="100"/>
      <c r="C57" s="16" t="s">
        <v>26</v>
      </c>
      <c r="D57" s="7">
        <f>+D22</f>
        <v>18233492</v>
      </c>
      <c r="F57" s="9">
        <f>F22</f>
        <v>14.933244881244882</v>
      </c>
      <c r="H57" s="23"/>
      <c r="I57" s="7"/>
      <c r="K57" s="9"/>
      <c r="L57" s="17"/>
    </row>
    <row r="58" spans="2:12" ht="18.75" customHeight="1">
      <c r="B58" s="100"/>
      <c r="C58" s="16" t="s">
        <v>28</v>
      </c>
      <c r="D58" s="7">
        <f>+D23</f>
        <v>8567670</v>
      </c>
      <c r="F58" s="9">
        <f>F23</f>
        <v>7.0169287469287465</v>
      </c>
      <c r="H58" s="23"/>
      <c r="I58" s="7"/>
      <c r="K58" s="9"/>
      <c r="L58" s="17"/>
    </row>
    <row r="59" spans="1:12" s="29" customFormat="1" ht="18.75" customHeight="1">
      <c r="A59" s="8"/>
      <c r="B59" s="100"/>
      <c r="C59" s="16" t="s">
        <v>36</v>
      </c>
      <c r="D59" s="7">
        <f>+D29</f>
        <v>4402000</v>
      </c>
      <c r="E59" s="8"/>
      <c r="F59" s="9">
        <f>F29</f>
        <v>3.6052416052416056</v>
      </c>
      <c r="G59" s="8"/>
      <c r="H59" s="23"/>
      <c r="I59" s="7"/>
      <c r="J59" s="8"/>
      <c r="K59" s="9"/>
      <c r="L59" s="17"/>
    </row>
    <row r="60" spans="2:12" ht="15" customHeight="1">
      <c r="B60" s="101"/>
      <c r="C60" s="24" t="s">
        <v>57</v>
      </c>
      <c r="D60" s="71">
        <f>+SUM(D45:D59)</f>
        <v>42369683</v>
      </c>
      <c r="E60" s="19"/>
      <c r="F60" s="20">
        <f>SUM(F45:F59)-0.1</f>
        <v>34.67541605241605</v>
      </c>
      <c r="G60" s="21"/>
      <c r="H60" s="23"/>
      <c r="I60" s="7"/>
      <c r="K60" s="9"/>
      <c r="L60" s="17"/>
    </row>
    <row r="61" spans="1:12" ht="14.25" thickBot="1">
      <c r="A61" s="29"/>
      <c r="B61" s="69" t="s">
        <v>58</v>
      </c>
      <c r="C61" s="70"/>
      <c r="D61" s="52">
        <f>+D44+D60</f>
        <v>122100000</v>
      </c>
      <c r="E61" s="11"/>
      <c r="F61" s="12">
        <f>SUM(F60,F44)</f>
        <v>99.97461097461098</v>
      </c>
      <c r="G61" s="11"/>
      <c r="H61" s="25" t="s">
        <v>58</v>
      </c>
      <c r="I61" s="65">
        <f>+SUM(I36:I60)</f>
        <v>122100000</v>
      </c>
      <c r="J61" s="26"/>
      <c r="K61" s="27">
        <f>SUM(K36:K60)</f>
        <v>99.98000000000003</v>
      </c>
      <c r="L61" s="26"/>
    </row>
    <row r="62" spans="2:12" ht="3" customHeight="1">
      <c r="B62" s="17"/>
      <c r="C62" s="17"/>
      <c r="D62" s="77"/>
      <c r="E62" s="17"/>
      <c r="F62" s="78"/>
      <c r="G62" s="17"/>
      <c r="H62" s="17"/>
      <c r="I62" s="77"/>
      <c r="J62" s="17"/>
      <c r="K62" s="78"/>
      <c r="L62" s="17"/>
    </row>
    <row r="63" ht="13.5">
      <c r="B63" s="79" t="s">
        <v>66</v>
      </c>
    </row>
    <row r="64" spans="2:11" ht="13.5">
      <c r="B64" s="79" t="s">
        <v>68</v>
      </c>
      <c r="K64" s="33"/>
    </row>
  </sheetData>
  <sheetProtection/>
  <mergeCells count="37">
    <mergeCell ref="B34:G34"/>
    <mergeCell ref="B35:C35"/>
    <mergeCell ref="D35:E35"/>
    <mergeCell ref="B36:B44"/>
    <mergeCell ref="B45:B60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L1"/>
    <mergeCell ref="B5:G5"/>
    <mergeCell ref="H5:L5"/>
    <mergeCell ref="B6:C6"/>
    <mergeCell ref="D6:E6"/>
    <mergeCell ref="F6:G6"/>
    <mergeCell ref="I6:J6"/>
    <mergeCell ref="K6:L6"/>
  </mergeCells>
  <printOptions horizontalCentered="1"/>
  <pageMargins left="0.5118110236220472" right="0.5118110236220472" top="0.2362204724409449" bottom="0.35433070866141736" header="0.3937007874015748" footer="0.2755905511811024"/>
  <pageSetup fitToHeight="1" fitToWidth="1" horizontalDpi="600" verticalDpi="600" orientation="portrait" paperSize="9" scale="79" r:id="rId1"/>
  <ignoredErrors>
    <ignoredError sqref="F19 K47 K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A1:L64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B30" sqref="B30:C30"/>
    </sheetView>
  </sheetViews>
  <sheetFormatPr defaultColWidth="8.59765625" defaultRowHeight="15"/>
  <cols>
    <col min="1" max="1" width="1.59765625" style="8" customWidth="1"/>
    <col min="2" max="2" width="2.59765625" style="8" customWidth="1"/>
    <col min="3" max="3" width="23.5" style="8" bestFit="1" customWidth="1"/>
    <col min="4" max="4" width="14.69921875" style="8" customWidth="1"/>
    <col min="5" max="5" width="4.19921875" style="8" customWidth="1"/>
    <col min="6" max="6" width="8.09765625" style="8" customWidth="1"/>
    <col min="7" max="7" width="2.69921875" style="8" customWidth="1"/>
    <col min="8" max="8" width="23.5" style="8" customWidth="1"/>
    <col min="9" max="9" width="14" style="8" customWidth="1"/>
    <col min="10" max="10" width="4.19921875" style="8" customWidth="1"/>
    <col min="11" max="11" width="7.59765625" style="8" customWidth="1"/>
    <col min="12" max="12" width="2.69921875" style="8" customWidth="1"/>
    <col min="13" max="16384" width="8.59765625" style="8" customWidth="1"/>
  </cols>
  <sheetData>
    <row r="1" spans="2:12" ht="24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4.5" customHeight="1"/>
    <row r="3" spans="2:12" ht="13.5">
      <c r="B3" s="8" t="s">
        <v>0</v>
      </c>
      <c r="L3" s="76" t="s">
        <v>88</v>
      </c>
    </row>
    <row r="4" spans="3:12" ht="4.5" customHeight="1" thickBot="1">
      <c r="C4" s="17"/>
      <c r="D4" s="17"/>
      <c r="E4" s="17"/>
      <c r="F4" s="17"/>
      <c r="G4" s="17"/>
      <c r="H4" s="30"/>
      <c r="I4" s="30"/>
      <c r="J4" s="30"/>
      <c r="K4" s="30"/>
      <c r="L4" s="30"/>
    </row>
    <row r="5" spans="2:12" ht="18.75" customHeight="1">
      <c r="B5" s="94" t="s">
        <v>63</v>
      </c>
      <c r="C5" s="94"/>
      <c r="D5" s="94"/>
      <c r="E5" s="94"/>
      <c r="F5" s="94"/>
      <c r="G5" s="95"/>
      <c r="H5" s="103" t="s">
        <v>65</v>
      </c>
      <c r="I5" s="94"/>
      <c r="J5" s="94"/>
      <c r="K5" s="94"/>
      <c r="L5" s="94"/>
    </row>
    <row r="6" spans="2:12" ht="18.75" customHeight="1">
      <c r="B6" s="96" t="s">
        <v>60</v>
      </c>
      <c r="C6" s="97"/>
      <c r="D6" s="98" t="s">
        <v>61</v>
      </c>
      <c r="E6" s="97"/>
      <c r="F6" s="98" t="s">
        <v>1</v>
      </c>
      <c r="G6" s="104"/>
      <c r="H6" s="15" t="s">
        <v>62</v>
      </c>
      <c r="I6" s="98" t="s">
        <v>2</v>
      </c>
      <c r="J6" s="97"/>
      <c r="K6" s="98" t="s">
        <v>1</v>
      </c>
      <c r="L6" s="96"/>
    </row>
    <row r="7" spans="2:12" ht="18.75" customHeight="1">
      <c r="B7" s="88" t="s">
        <v>3</v>
      </c>
      <c r="C7" s="89"/>
      <c r="D7" s="7">
        <v>70684926</v>
      </c>
      <c r="E7" s="8" t="s">
        <v>4</v>
      </c>
      <c r="F7" s="9">
        <f>D7/$D$30*100</f>
        <v>55.62238432483475</v>
      </c>
      <c r="G7" s="8" t="s">
        <v>5</v>
      </c>
      <c r="H7" s="10" t="s">
        <v>6</v>
      </c>
      <c r="I7" s="7">
        <v>698998</v>
      </c>
      <c r="J7" s="8" t="s">
        <v>4</v>
      </c>
      <c r="K7" s="9">
        <f aca="true" t="shared" si="0" ref="K7:K20">I7/$I$30*100</f>
        <v>0.5500456405413913</v>
      </c>
      <c r="L7" s="8" t="s">
        <v>5</v>
      </c>
    </row>
    <row r="8" spans="2:11" ht="18.75" customHeight="1">
      <c r="B8" s="90" t="s">
        <v>7</v>
      </c>
      <c r="C8" s="91"/>
      <c r="D8" s="7">
        <v>973000</v>
      </c>
      <c r="F8" s="9">
        <f>D8/$D$30*100</f>
        <v>0.765659427132515</v>
      </c>
      <c r="H8" s="10" t="s">
        <v>8</v>
      </c>
      <c r="I8" s="7">
        <v>13095099</v>
      </c>
      <c r="K8" s="9">
        <f t="shared" si="0"/>
        <v>10.304610481586403</v>
      </c>
    </row>
    <row r="9" spans="2:11" ht="18.75" customHeight="1">
      <c r="B9" s="90" t="s">
        <v>9</v>
      </c>
      <c r="C9" s="91"/>
      <c r="D9" s="7">
        <v>31000</v>
      </c>
      <c r="F9" s="9">
        <v>0</v>
      </c>
      <c r="H9" s="10" t="s">
        <v>10</v>
      </c>
      <c r="I9" s="7">
        <v>47844086</v>
      </c>
      <c r="K9" s="9">
        <f t="shared" si="0"/>
        <v>37.64879288637079</v>
      </c>
    </row>
    <row r="10" spans="2:11" ht="18.75" customHeight="1">
      <c r="B10" s="90" t="s">
        <v>53</v>
      </c>
      <c r="C10" s="91"/>
      <c r="D10" s="7">
        <v>394000</v>
      </c>
      <c r="F10" s="9">
        <f aca="true" t="shared" si="1" ref="F10:F29">D10/$D$30*100</f>
        <v>0.3100409191060749</v>
      </c>
      <c r="H10" s="10" t="s">
        <v>12</v>
      </c>
      <c r="I10" s="7">
        <v>13314604</v>
      </c>
      <c r="K10" s="9">
        <f t="shared" si="0"/>
        <v>10.47734025810513</v>
      </c>
    </row>
    <row r="11" spans="2:11" ht="18.75" customHeight="1">
      <c r="B11" s="90" t="s">
        <v>54</v>
      </c>
      <c r="C11" s="91"/>
      <c r="D11" s="7">
        <v>305000</v>
      </c>
      <c r="F11" s="9">
        <f t="shared" si="1"/>
        <v>0.24000629524708844</v>
      </c>
      <c r="H11" s="10" t="s">
        <v>14</v>
      </c>
      <c r="I11" s="7">
        <v>282105</v>
      </c>
      <c r="K11" s="9">
        <f t="shared" si="0"/>
        <v>0.22199008498583567</v>
      </c>
    </row>
    <row r="12" spans="2:11" ht="18.75" customHeight="1">
      <c r="B12" s="90" t="s">
        <v>90</v>
      </c>
      <c r="C12" s="91"/>
      <c r="D12" s="7">
        <v>310000</v>
      </c>
      <c r="F12" s="9">
        <f t="shared" si="1"/>
        <v>0.24394082467736858</v>
      </c>
      <c r="H12" s="10" t="s">
        <v>15</v>
      </c>
      <c r="I12" s="7">
        <v>1661302</v>
      </c>
      <c r="K12" s="9">
        <f t="shared" si="0"/>
        <v>1.307288322316651</v>
      </c>
    </row>
    <row r="13" spans="2:11" ht="18.75" customHeight="1">
      <c r="B13" s="90" t="s">
        <v>11</v>
      </c>
      <c r="C13" s="91"/>
      <c r="D13" s="7">
        <v>8297000</v>
      </c>
      <c r="F13" s="9">
        <f t="shared" si="1"/>
        <v>6.528958136606862</v>
      </c>
      <c r="H13" s="10" t="s">
        <v>17</v>
      </c>
      <c r="I13" s="7">
        <v>3206321</v>
      </c>
      <c r="K13" s="9">
        <f t="shared" si="0"/>
        <v>2.523072867485049</v>
      </c>
    </row>
    <row r="14" spans="2:11" ht="18.75" customHeight="1">
      <c r="B14" s="90" t="s">
        <v>13</v>
      </c>
      <c r="C14" s="91"/>
      <c r="D14" s="7">
        <v>92000</v>
      </c>
      <c r="F14" s="9">
        <f t="shared" si="1"/>
        <v>0.07239534151715456</v>
      </c>
      <c r="H14" s="10" t="s">
        <v>19</v>
      </c>
      <c r="I14" s="7">
        <v>19425552</v>
      </c>
      <c r="K14" s="9">
        <f t="shared" si="0"/>
        <v>15.286081208687442</v>
      </c>
    </row>
    <row r="15" spans="2:11" ht="18.75" customHeight="1">
      <c r="B15" s="90" t="s">
        <v>16</v>
      </c>
      <c r="C15" s="91"/>
      <c r="D15" s="7">
        <v>1</v>
      </c>
      <c r="F15" s="9">
        <f t="shared" si="1"/>
        <v>7.869058860560276E-07</v>
      </c>
      <c r="H15" s="10" t="s">
        <v>21</v>
      </c>
      <c r="I15" s="7">
        <v>4119574</v>
      </c>
      <c r="K15" s="9">
        <f t="shared" si="0"/>
        <v>3.241717028643374</v>
      </c>
    </row>
    <row r="16" spans="2:11" ht="18.75" customHeight="1">
      <c r="B16" s="90" t="s">
        <v>85</v>
      </c>
      <c r="C16" s="91"/>
      <c r="D16" s="7">
        <v>310000</v>
      </c>
      <c r="F16" s="9">
        <f t="shared" si="1"/>
        <v>0.24394082467736858</v>
      </c>
      <c r="H16" s="10" t="s">
        <v>23</v>
      </c>
      <c r="I16" s="7">
        <v>16800498</v>
      </c>
      <c r="K16" s="9">
        <f t="shared" si="0"/>
        <v>13.22041076487252</v>
      </c>
    </row>
    <row r="17" spans="2:11" ht="18.75" customHeight="1">
      <c r="B17" s="90" t="s">
        <v>39</v>
      </c>
      <c r="C17" s="91"/>
      <c r="D17" s="7">
        <v>463970</v>
      </c>
      <c r="F17" s="9">
        <f t="shared" si="1"/>
        <v>0.36510072395341514</v>
      </c>
      <c r="H17" s="10" t="s">
        <v>25</v>
      </c>
      <c r="I17" s="7">
        <v>75000</v>
      </c>
      <c r="K17" s="9">
        <f t="shared" si="0"/>
        <v>0.059017941454202076</v>
      </c>
    </row>
    <row r="18" spans="2:11" ht="18.75" customHeight="1">
      <c r="B18" s="90" t="s">
        <v>18</v>
      </c>
      <c r="C18" s="91"/>
      <c r="D18" s="7">
        <v>110000</v>
      </c>
      <c r="F18" s="9">
        <f t="shared" si="1"/>
        <v>0.08655964746616304</v>
      </c>
      <c r="H18" s="10" t="s">
        <v>27</v>
      </c>
      <c r="I18" s="7">
        <v>6456859</v>
      </c>
      <c r="K18" s="9">
        <f t="shared" si="0"/>
        <v>5.080940352533837</v>
      </c>
    </row>
    <row r="19" spans="2:11" ht="18.75" customHeight="1">
      <c r="B19" s="90" t="s">
        <v>20</v>
      </c>
      <c r="C19" s="91"/>
      <c r="D19" s="7">
        <v>58998</v>
      </c>
      <c r="F19" s="9">
        <f t="shared" si="1"/>
        <v>0.04642587346553352</v>
      </c>
      <c r="H19" s="10" t="s">
        <v>29</v>
      </c>
      <c r="I19" s="7">
        <v>2</v>
      </c>
      <c r="K19" s="9">
        <f t="shared" si="0"/>
        <v>1.5738117721120553E-06</v>
      </c>
    </row>
    <row r="20" spans="2:11" ht="18.75" customHeight="1">
      <c r="B20" s="90" t="s">
        <v>22</v>
      </c>
      <c r="C20" s="91"/>
      <c r="D20" s="7">
        <v>1005331</v>
      </c>
      <c r="F20" s="9">
        <f t="shared" si="1"/>
        <v>0.7911008813345924</v>
      </c>
      <c r="H20" s="10" t="s">
        <v>31</v>
      </c>
      <c r="I20" s="7">
        <v>100000</v>
      </c>
      <c r="K20" s="9">
        <f t="shared" si="0"/>
        <v>0.07869058860560277</v>
      </c>
    </row>
    <row r="21" spans="2:11" ht="18.75" customHeight="1">
      <c r="B21" s="90" t="s">
        <v>24</v>
      </c>
      <c r="C21" s="91"/>
      <c r="D21" s="7">
        <v>1912456</v>
      </c>
      <c r="F21" s="9">
        <f t="shared" si="1"/>
        <v>1.5049228832231665</v>
      </c>
      <c r="H21" s="10"/>
      <c r="I21" s="7"/>
      <c r="K21" s="9"/>
    </row>
    <row r="22" spans="2:11" ht="18.75" customHeight="1">
      <c r="B22" s="90" t="s">
        <v>26</v>
      </c>
      <c r="C22" s="91"/>
      <c r="D22" s="7">
        <v>16496177</v>
      </c>
      <c r="F22" s="9">
        <f t="shared" si="1"/>
        <v>12.980938778722065</v>
      </c>
      <c r="H22" s="10"/>
      <c r="I22" s="7"/>
      <c r="K22" s="9"/>
    </row>
    <row r="23" spans="2:11" ht="18.75" customHeight="1">
      <c r="B23" s="90" t="s">
        <v>28</v>
      </c>
      <c r="C23" s="91"/>
      <c r="D23" s="7">
        <v>9295330</v>
      </c>
      <c r="F23" s="9">
        <f t="shared" si="1"/>
        <v>7.3145498898331756</v>
      </c>
      <c r="H23" s="10"/>
      <c r="I23" s="7"/>
      <c r="K23" s="9"/>
    </row>
    <row r="24" spans="2:11" ht="18.75" customHeight="1">
      <c r="B24" s="90" t="s">
        <v>30</v>
      </c>
      <c r="C24" s="91"/>
      <c r="D24" s="7">
        <v>699603</v>
      </c>
      <c r="F24" s="9">
        <f t="shared" si="1"/>
        <v>0.5505217186024551</v>
      </c>
      <c r="H24" s="10"/>
      <c r="I24" s="7"/>
      <c r="K24" s="9"/>
    </row>
    <row r="25" spans="2:11" ht="18.75" customHeight="1">
      <c r="B25" s="90" t="s">
        <v>32</v>
      </c>
      <c r="C25" s="91"/>
      <c r="D25" s="7">
        <v>72058</v>
      </c>
      <c r="F25" s="9">
        <f t="shared" si="1"/>
        <v>0.056702864337425246</v>
      </c>
      <c r="H25" s="10"/>
      <c r="I25" s="7"/>
      <c r="K25" s="9"/>
    </row>
    <row r="26" spans="2:11" ht="18.75" customHeight="1">
      <c r="B26" s="90" t="s">
        <v>33</v>
      </c>
      <c r="C26" s="91"/>
      <c r="D26" s="7">
        <v>5498919</v>
      </c>
      <c r="F26" s="9">
        <f t="shared" si="1"/>
        <v>4.327131728045326</v>
      </c>
      <c r="H26" s="10"/>
      <c r="I26" s="7"/>
      <c r="K26" s="9"/>
    </row>
    <row r="27" spans="2:11" ht="18.75" customHeight="1">
      <c r="B27" s="90" t="s">
        <v>34</v>
      </c>
      <c r="C27" s="91"/>
      <c r="D27" s="7">
        <v>1</v>
      </c>
      <c r="F27" s="9">
        <f t="shared" si="1"/>
        <v>7.869058860560276E-07</v>
      </c>
      <c r="H27" s="10"/>
      <c r="I27" s="7"/>
      <c r="K27" s="9"/>
    </row>
    <row r="28" spans="2:11" ht="18.75" customHeight="1">
      <c r="B28" s="90" t="s">
        <v>35</v>
      </c>
      <c r="C28" s="91"/>
      <c r="D28" s="7">
        <v>4398230</v>
      </c>
      <c r="F28" s="9">
        <f t="shared" si="1"/>
        <v>3.4609930752282025</v>
      </c>
      <c r="H28" s="10"/>
      <c r="I28" s="7"/>
      <c r="K28" s="9"/>
    </row>
    <row r="29" spans="1:12" s="29" customFormat="1" ht="18.75" customHeight="1">
      <c r="A29" s="8"/>
      <c r="B29" s="90" t="s">
        <v>36</v>
      </c>
      <c r="C29" s="91"/>
      <c r="D29" s="7">
        <v>5672000</v>
      </c>
      <c r="E29" s="8"/>
      <c r="F29" s="9">
        <f t="shared" si="1"/>
        <v>4.463330185709789</v>
      </c>
      <c r="G29" s="8"/>
      <c r="H29" s="10"/>
      <c r="I29" s="7"/>
      <c r="J29" s="8"/>
      <c r="K29" s="9"/>
      <c r="L29" s="8"/>
    </row>
    <row r="30" spans="1:12" ht="14.25" thickBot="1">
      <c r="A30" s="29"/>
      <c r="B30" s="92" t="s">
        <v>37</v>
      </c>
      <c r="C30" s="93"/>
      <c r="D30" s="52">
        <f>+SUM(D7:D29)</f>
        <v>127080000</v>
      </c>
      <c r="E30" s="11"/>
      <c r="F30" s="12">
        <v>100</v>
      </c>
      <c r="G30" s="11"/>
      <c r="H30" s="53" t="s">
        <v>38</v>
      </c>
      <c r="I30" s="52">
        <f>+SUM(I7:I29)</f>
        <v>127080000</v>
      </c>
      <c r="J30" s="11"/>
      <c r="K30" s="12">
        <v>100</v>
      </c>
      <c r="L30" s="11"/>
    </row>
    <row r="32" spans="2:12" ht="14.25" customHeight="1">
      <c r="B32" s="8" t="s">
        <v>64</v>
      </c>
      <c r="C32" s="29"/>
      <c r="D32" s="29"/>
      <c r="L32" s="76" t="s">
        <v>89</v>
      </c>
    </row>
    <row r="33" spans="2:12" ht="2.2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8.75" customHeight="1">
      <c r="B34" s="94" t="s">
        <v>63</v>
      </c>
      <c r="C34" s="94"/>
      <c r="D34" s="94"/>
      <c r="E34" s="94"/>
      <c r="F34" s="94"/>
      <c r="G34" s="95"/>
      <c r="H34" s="67" t="s">
        <v>65</v>
      </c>
      <c r="I34" s="68"/>
      <c r="J34" s="68"/>
      <c r="K34" s="68"/>
      <c r="L34" s="68"/>
    </row>
    <row r="35" spans="2:12" ht="18.75" customHeight="1">
      <c r="B35" s="96" t="s">
        <v>60</v>
      </c>
      <c r="C35" s="97"/>
      <c r="D35" s="98" t="s">
        <v>40</v>
      </c>
      <c r="E35" s="97"/>
      <c r="F35" s="13" t="s">
        <v>1</v>
      </c>
      <c r="G35" s="14"/>
      <c r="H35" s="15" t="s">
        <v>62</v>
      </c>
      <c r="I35" s="13" t="s">
        <v>40</v>
      </c>
      <c r="J35" s="14"/>
      <c r="K35" s="13" t="s">
        <v>1</v>
      </c>
      <c r="L35" s="14"/>
    </row>
    <row r="36" spans="2:12" ht="18.75" customHeight="1">
      <c r="B36" s="99" t="s">
        <v>55</v>
      </c>
      <c r="C36" s="16" t="s">
        <v>3</v>
      </c>
      <c r="D36" s="7">
        <f>+D7</f>
        <v>70684926</v>
      </c>
      <c r="E36" s="8" t="s">
        <v>4</v>
      </c>
      <c r="F36" s="9">
        <f>F7</f>
        <v>55.62238432483475</v>
      </c>
      <c r="G36" s="8" t="s">
        <v>5</v>
      </c>
      <c r="H36" s="10" t="s">
        <v>41</v>
      </c>
      <c r="I36" s="74">
        <v>22844455</v>
      </c>
      <c r="J36" s="8" t="s">
        <v>4</v>
      </c>
      <c r="K36" s="9">
        <f>I36/$I$61*100</f>
        <v>17.97643610324205</v>
      </c>
      <c r="L36" s="8" t="s">
        <v>5</v>
      </c>
    </row>
    <row r="37" spans="2:11" ht="18.75" customHeight="1">
      <c r="B37" s="100"/>
      <c r="C37" s="16" t="s">
        <v>22</v>
      </c>
      <c r="D37" s="7">
        <f>+D20</f>
        <v>1005331</v>
      </c>
      <c r="F37" s="9">
        <f>F20</f>
        <v>0.7911008813345924</v>
      </c>
      <c r="H37" s="10" t="s">
        <v>42</v>
      </c>
      <c r="I37" s="74">
        <v>23314028</v>
      </c>
      <c r="K37" s="9">
        <f aca="true" t="shared" si="2" ref="K37:K49">I37/$I$61*100</f>
        <v>18.34594586087504</v>
      </c>
    </row>
    <row r="38" spans="2:11" ht="18.75" customHeight="1">
      <c r="B38" s="100"/>
      <c r="C38" s="16" t="s">
        <v>24</v>
      </c>
      <c r="D38" s="7">
        <f>+D21</f>
        <v>1912456</v>
      </c>
      <c r="F38" s="9">
        <f>F21</f>
        <v>1.5049228832231665</v>
      </c>
      <c r="H38" s="10" t="s">
        <v>43</v>
      </c>
      <c r="I38" s="74">
        <v>903179</v>
      </c>
      <c r="K38" s="9">
        <f>I38/$I$61*100</f>
        <v>0.7107168712621971</v>
      </c>
    </row>
    <row r="39" spans="2:11" ht="18.75" customHeight="1">
      <c r="B39" s="100"/>
      <c r="C39" s="16" t="s">
        <v>30</v>
      </c>
      <c r="D39" s="7">
        <f>+D24</f>
        <v>699603</v>
      </c>
      <c r="F39" s="9">
        <f>F24</f>
        <v>0.5505217186024551</v>
      </c>
      <c r="H39" s="10" t="s">
        <v>44</v>
      </c>
      <c r="I39" s="74">
        <v>30306566</v>
      </c>
      <c r="K39" s="9">
        <f t="shared" si="2"/>
        <v>23.848415171545483</v>
      </c>
    </row>
    <row r="40" spans="2:11" ht="18.75" customHeight="1">
      <c r="B40" s="100"/>
      <c r="C40" s="16" t="s">
        <v>32</v>
      </c>
      <c r="D40" s="7">
        <f>+D25</f>
        <v>72058</v>
      </c>
      <c r="F40" s="9">
        <f>F25</f>
        <v>0.056702864337425246</v>
      </c>
      <c r="H40" s="10" t="s">
        <v>45</v>
      </c>
      <c r="I40" s="74">
        <v>11812691</v>
      </c>
      <c r="K40" s="9">
        <f t="shared" si="2"/>
        <v>9.295476078061064</v>
      </c>
    </row>
    <row r="41" spans="2:12" ht="18.75" customHeight="1">
      <c r="B41" s="100"/>
      <c r="C41" s="16" t="s">
        <v>33</v>
      </c>
      <c r="D41" s="7">
        <f>+D26</f>
        <v>5498919</v>
      </c>
      <c r="F41" s="9">
        <f>F26</f>
        <v>4.327131728045326</v>
      </c>
      <c r="H41" s="10" t="s">
        <v>46</v>
      </c>
      <c r="I41" s="74">
        <v>18414364</v>
      </c>
      <c r="K41" s="9">
        <f>I41/$I$61*100</f>
        <v>14.490371419578219</v>
      </c>
      <c r="L41" s="17"/>
    </row>
    <row r="42" spans="2:12" ht="18.75" customHeight="1">
      <c r="B42" s="100"/>
      <c r="C42" s="16" t="s">
        <v>34</v>
      </c>
      <c r="D42" s="7">
        <v>1</v>
      </c>
      <c r="F42" s="9">
        <f>F27</f>
        <v>7.869058860560276E-07</v>
      </c>
      <c r="H42" s="10" t="s">
        <v>47</v>
      </c>
      <c r="I42" s="74">
        <v>75000</v>
      </c>
      <c r="K42" s="9">
        <f t="shared" si="2"/>
        <v>0.059017941454202076</v>
      </c>
      <c r="L42" s="17"/>
    </row>
    <row r="43" spans="2:12" ht="18.75" customHeight="1">
      <c r="B43" s="100"/>
      <c r="C43" s="16" t="s">
        <v>35</v>
      </c>
      <c r="D43" s="7">
        <f>+D28</f>
        <v>4398230</v>
      </c>
      <c r="F43" s="9">
        <f>F28</f>
        <v>3.4609930752282025</v>
      </c>
      <c r="H43" s="10" t="s">
        <v>48</v>
      </c>
      <c r="I43" s="75">
        <v>0</v>
      </c>
      <c r="K43" s="9">
        <f t="shared" si="2"/>
        <v>0</v>
      </c>
      <c r="L43" s="17"/>
    </row>
    <row r="44" spans="2:12" ht="18.75" customHeight="1">
      <c r="B44" s="101"/>
      <c r="C44" s="18" t="s">
        <v>57</v>
      </c>
      <c r="D44" s="71">
        <f>+SUM(D36:D43)</f>
        <v>84271524</v>
      </c>
      <c r="E44" s="19"/>
      <c r="F44" s="20">
        <f>SUM(F36:F43)+0.1</f>
        <v>66.41375826251179</v>
      </c>
      <c r="G44" s="21"/>
      <c r="H44" s="10" t="s">
        <v>27</v>
      </c>
      <c r="I44" s="74">
        <v>6456859</v>
      </c>
      <c r="K44" s="9">
        <f t="shared" si="2"/>
        <v>5.080940352533837</v>
      </c>
      <c r="L44" s="17"/>
    </row>
    <row r="45" spans="2:12" ht="18.75" customHeight="1">
      <c r="B45" s="99" t="s">
        <v>56</v>
      </c>
      <c r="C45" s="16" t="s">
        <v>7</v>
      </c>
      <c r="D45" s="7">
        <f>+D8</f>
        <v>973000</v>
      </c>
      <c r="F45" s="9">
        <f>F8</f>
        <v>0.765659427132515</v>
      </c>
      <c r="H45" s="10" t="s">
        <v>49</v>
      </c>
      <c r="I45" s="74">
        <v>43294</v>
      </c>
      <c r="K45" s="9">
        <f t="shared" si="2"/>
        <v>0.03406830343090966</v>
      </c>
      <c r="L45" s="17"/>
    </row>
    <row r="46" spans="2:12" ht="18.75" customHeight="1">
      <c r="B46" s="100"/>
      <c r="C46" s="16" t="s">
        <v>9</v>
      </c>
      <c r="D46" s="7">
        <f>+D9</f>
        <v>31000</v>
      </c>
      <c r="F46" s="9">
        <f>F9</f>
        <v>0</v>
      </c>
      <c r="H46" s="10" t="s">
        <v>50</v>
      </c>
      <c r="I46" s="74">
        <v>720399</v>
      </c>
      <c r="K46" s="9">
        <f t="shared" si="2"/>
        <v>0.5668862134088762</v>
      </c>
      <c r="L46" s="17"/>
    </row>
    <row r="47" spans="2:12" ht="18.75" customHeight="1">
      <c r="B47" s="100"/>
      <c r="C47" s="22" t="s">
        <v>53</v>
      </c>
      <c r="D47" s="7">
        <f>+D10</f>
        <v>394000</v>
      </c>
      <c r="F47" s="9">
        <f>F10</f>
        <v>0.3100409191060749</v>
      </c>
      <c r="H47" s="10" t="s">
        <v>51</v>
      </c>
      <c r="I47" s="74">
        <v>925601</v>
      </c>
      <c r="K47" s="9">
        <f>I47/$I$61*100</f>
        <v>0.7283608750393453</v>
      </c>
      <c r="L47" s="17"/>
    </row>
    <row r="48" spans="2:12" ht="18.75" customHeight="1">
      <c r="B48" s="100"/>
      <c r="C48" s="22" t="s">
        <v>54</v>
      </c>
      <c r="D48" s="7">
        <f>+D11</f>
        <v>305000</v>
      </c>
      <c r="F48" s="9">
        <f>F11</f>
        <v>0.24000629524708844</v>
      </c>
      <c r="H48" s="10" t="s">
        <v>52</v>
      </c>
      <c r="I48" s="74">
        <v>11163564</v>
      </c>
      <c r="K48" s="9">
        <f t="shared" si="2"/>
        <v>8.784674220963174</v>
      </c>
      <c r="L48" s="17"/>
    </row>
    <row r="49" spans="2:12" ht="18.75" customHeight="1">
      <c r="B49" s="100"/>
      <c r="C49" s="16" t="s">
        <v>90</v>
      </c>
      <c r="D49" s="7">
        <f>+D12</f>
        <v>310000</v>
      </c>
      <c r="F49" s="9">
        <f>F12</f>
        <v>0.24394082467736858</v>
      </c>
      <c r="H49" s="10" t="s">
        <v>31</v>
      </c>
      <c r="I49" s="74">
        <v>100000</v>
      </c>
      <c r="K49" s="9">
        <f t="shared" si="2"/>
        <v>0.07869058860560277</v>
      </c>
      <c r="L49" s="17"/>
    </row>
    <row r="50" spans="2:12" ht="18.75" customHeight="1">
      <c r="B50" s="100"/>
      <c r="C50" s="16" t="s">
        <v>11</v>
      </c>
      <c r="D50" s="7">
        <f aca="true" t="shared" si="3" ref="D50:D56">+D13</f>
        <v>8297000</v>
      </c>
      <c r="F50" s="9">
        <f aca="true" t="shared" si="4" ref="F50:F56">F13</f>
        <v>6.528958136606862</v>
      </c>
      <c r="H50" s="10"/>
      <c r="I50" s="7"/>
      <c r="K50" s="9"/>
      <c r="L50" s="17"/>
    </row>
    <row r="51" spans="2:12" ht="18.75" customHeight="1">
      <c r="B51" s="100"/>
      <c r="C51" s="16" t="s">
        <v>13</v>
      </c>
      <c r="D51" s="7">
        <f t="shared" si="3"/>
        <v>92000</v>
      </c>
      <c r="F51" s="9">
        <f t="shared" si="4"/>
        <v>0.07239534151715456</v>
      </c>
      <c r="H51" s="10"/>
      <c r="I51" s="7"/>
      <c r="K51" s="9"/>
      <c r="L51" s="17"/>
    </row>
    <row r="52" spans="2:12" ht="18.75" customHeight="1">
      <c r="B52" s="100"/>
      <c r="C52" s="16" t="s">
        <v>16</v>
      </c>
      <c r="D52" s="7">
        <f t="shared" si="3"/>
        <v>1</v>
      </c>
      <c r="F52" s="9">
        <f t="shared" si="4"/>
        <v>7.869058860560276E-07</v>
      </c>
      <c r="H52" s="10"/>
      <c r="I52" s="7"/>
      <c r="K52" s="9"/>
      <c r="L52" s="17"/>
    </row>
    <row r="53" spans="2:12" ht="18.75" customHeight="1">
      <c r="B53" s="100"/>
      <c r="C53" s="16" t="s">
        <v>86</v>
      </c>
      <c r="D53" s="7">
        <f t="shared" si="3"/>
        <v>310000</v>
      </c>
      <c r="F53" s="9">
        <f t="shared" si="4"/>
        <v>0.24394082467736858</v>
      </c>
      <c r="H53" s="10"/>
      <c r="I53" s="7"/>
      <c r="K53" s="9"/>
      <c r="L53" s="17"/>
    </row>
    <row r="54" spans="2:12" ht="18.75" customHeight="1">
      <c r="B54" s="100"/>
      <c r="C54" s="16" t="s">
        <v>39</v>
      </c>
      <c r="D54" s="7">
        <f t="shared" si="3"/>
        <v>463970</v>
      </c>
      <c r="F54" s="9">
        <f t="shared" si="4"/>
        <v>0.36510072395341514</v>
      </c>
      <c r="H54" s="23"/>
      <c r="I54" s="7"/>
      <c r="K54" s="9"/>
      <c r="L54" s="17"/>
    </row>
    <row r="55" spans="2:12" ht="18.75" customHeight="1">
      <c r="B55" s="100"/>
      <c r="C55" s="16" t="s">
        <v>18</v>
      </c>
      <c r="D55" s="7">
        <f t="shared" si="3"/>
        <v>110000</v>
      </c>
      <c r="F55" s="9">
        <f t="shared" si="4"/>
        <v>0.08655964746616304</v>
      </c>
      <c r="H55" s="23"/>
      <c r="I55" s="7"/>
      <c r="K55" s="9"/>
      <c r="L55" s="17"/>
    </row>
    <row r="56" spans="2:12" ht="18.75" customHeight="1">
      <c r="B56" s="100"/>
      <c r="C56" s="16" t="s">
        <v>20</v>
      </c>
      <c r="D56" s="7">
        <f t="shared" si="3"/>
        <v>58998</v>
      </c>
      <c r="F56" s="9">
        <f t="shared" si="4"/>
        <v>0.04642587346553352</v>
      </c>
      <c r="H56" s="23"/>
      <c r="I56" s="7"/>
      <c r="K56" s="9"/>
      <c r="L56" s="17"/>
    </row>
    <row r="57" spans="2:12" ht="18.75" customHeight="1">
      <c r="B57" s="100"/>
      <c r="C57" s="16" t="s">
        <v>26</v>
      </c>
      <c r="D57" s="7">
        <f>+D22</f>
        <v>16496177</v>
      </c>
      <c r="F57" s="9">
        <f>F22</f>
        <v>12.980938778722065</v>
      </c>
      <c r="H57" s="23"/>
      <c r="I57" s="7"/>
      <c r="K57" s="9"/>
      <c r="L57" s="17"/>
    </row>
    <row r="58" spans="2:12" ht="18.75" customHeight="1">
      <c r="B58" s="100"/>
      <c r="C58" s="16" t="s">
        <v>28</v>
      </c>
      <c r="D58" s="7">
        <f>+D23</f>
        <v>9295330</v>
      </c>
      <c r="F58" s="9">
        <f>F23</f>
        <v>7.3145498898331756</v>
      </c>
      <c r="H58" s="23"/>
      <c r="I58" s="7"/>
      <c r="K58" s="9"/>
      <c r="L58" s="17"/>
    </row>
    <row r="59" spans="1:12" s="29" customFormat="1" ht="18.75" customHeight="1">
      <c r="A59" s="8"/>
      <c r="B59" s="100"/>
      <c r="C59" s="16" t="s">
        <v>36</v>
      </c>
      <c r="D59" s="7">
        <f>+D29</f>
        <v>5672000</v>
      </c>
      <c r="E59" s="8"/>
      <c r="F59" s="9">
        <f>F29</f>
        <v>4.463330185709789</v>
      </c>
      <c r="G59" s="8"/>
      <c r="H59" s="23"/>
      <c r="I59" s="7"/>
      <c r="J59" s="8"/>
      <c r="K59" s="9"/>
      <c r="L59" s="17"/>
    </row>
    <row r="60" spans="2:12" ht="15" customHeight="1">
      <c r="B60" s="101"/>
      <c r="C60" s="24" t="s">
        <v>57</v>
      </c>
      <c r="D60" s="71">
        <f>+SUM(D45:D59)</f>
        <v>42808476</v>
      </c>
      <c r="E60" s="19"/>
      <c r="F60" s="20">
        <f>SUM(F45:F59)-0.1</f>
        <v>33.56184765502046</v>
      </c>
      <c r="G60" s="21"/>
      <c r="H60" s="23"/>
      <c r="I60" s="7"/>
      <c r="K60" s="9"/>
      <c r="L60" s="17"/>
    </row>
    <row r="61" spans="1:12" ht="14.25" thickBot="1">
      <c r="A61" s="29"/>
      <c r="B61" s="69" t="s">
        <v>58</v>
      </c>
      <c r="C61" s="70"/>
      <c r="D61" s="52">
        <f>+D44+D60</f>
        <v>127080000</v>
      </c>
      <c r="E61" s="11"/>
      <c r="F61" s="12">
        <f>SUM(F60,F44)</f>
        <v>99.97560591753225</v>
      </c>
      <c r="G61" s="11"/>
      <c r="H61" s="25" t="s">
        <v>58</v>
      </c>
      <c r="I61" s="65">
        <f>+SUM(I36:I60)</f>
        <v>127080000</v>
      </c>
      <c r="J61" s="26"/>
      <c r="K61" s="27">
        <f>SUM(K36:K60)</f>
        <v>100</v>
      </c>
      <c r="L61" s="26"/>
    </row>
    <row r="62" spans="2:12" ht="3" customHeight="1">
      <c r="B62" s="17"/>
      <c r="C62" s="17"/>
      <c r="D62" s="77"/>
      <c r="E62" s="17"/>
      <c r="F62" s="78"/>
      <c r="G62" s="17"/>
      <c r="H62" s="17"/>
      <c r="I62" s="77"/>
      <c r="J62" s="17"/>
      <c r="K62" s="78"/>
      <c r="L62" s="17"/>
    </row>
    <row r="63" ht="13.5">
      <c r="B63" s="79" t="s">
        <v>66</v>
      </c>
    </row>
    <row r="64" spans="2:11" ht="13.5">
      <c r="B64" s="79" t="s">
        <v>68</v>
      </c>
      <c r="K64" s="33"/>
    </row>
  </sheetData>
  <sheetProtection/>
  <mergeCells count="37">
    <mergeCell ref="B35:C35"/>
    <mergeCell ref="D35:E35"/>
    <mergeCell ref="B36:B44"/>
    <mergeCell ref="B45:B60"/>
    <mergeCell ref="B26:C26"/>
    <mergeCell ref="B27:C27"/>
    <mergeCell ref="B28:C28"/>
    <mergeCell ref="B29:C29"/>
    <mergeCell ref="B30:C30"/>
    <mergeCell ref="B34:G34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7:C7"/>
    <mergeCell ref="B8:C8"/>
    <mergeCell ref="B9:C9"/>
    <mergeCell ref="B10:C10"/>
    <mergeCell ref="B11:C11"/>
    <mergeCell ref="B13:C13"/>
    <mergeCell ref="B12:C12"/>
    <mergeCell ref="B1:L1"/>
    <mergeCell ref="B5:G5"/>
    <mergeCell ref="H5:L5"/>
    <mergeCell ref="B6:C6"/>
    <mergeCell ref="D6:E6"/>
    <mergeCell ref="F6:G6"/>
    <mergeCell ref="I6:J6"/>
    <mergeCell ref="K6:L6"/>
  </mergeCells>
  <printOptions horizontalCentered="1"/>
  <pageMargins left="0.5118110236220472" right="0.5118110236220472" top="0.2362204724409449" bottom="0.35433070866141736" header="0.3937007874015748" footer="0.275590551181102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2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8.59765625" defaultRowHeight="15"/>
  <cols>
    <col min="1" max="1" width="1.59765625" style="8" customWidth="1"/>
    <col min="2" max="2" width="2.59765625" style="8" customWidth="1"/>
    <col min="3" max="3" width="23.5" style="8" bestFit="1" customWidth="1"/>
    <col min="4" max="4" width="14.69921875" style="8" customWidth="1"/>
    <col min="5" max="5" width="4.19921875" style="8" customWidth="1"/>
    <col min="6" max="6" width="8.09765625" style="8" customWidth="1"/>
    <col min="7" max="7" width="2.69921875" style="8" customWidth="1"/>
    <col min="8" max="8" width="23.5" style="8" customWidth="1"/>
    <col min="9" max="9" width="14" style="8" customWidth="1"/>
    <col min="10" max="10" width="4.19921875" style="8" customWidth="1"/>
    <col min="11" max="11" width="7.59765625" style="8" customWidth="1"/>
    <col min="12" max="12" width="2.69921875" style="8" customWidth="1"/>
    <col min="13" max="16384" width="8.59765625" style="8" customWidth="1"/>
  </cols>
  <sheetData>
    <row r="1" spans="2:12" ht="24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4.5" customHeight="1"/>
    <row r="3" spans="2:12" ht="13.5">
      <c r="B3" s="8" t="s">
        <v>0</v>
      </c>
      <c r="L3" s="76" t="s">
        <v>84</v>
      </c>
    </row>
    <row r="4" spans="3:12" ht="4.5" customHeight="1" thickBot="1">
      <c r="C4" s="17"/>
      <c r="D4" s="17"/>
      <c r="E4" s="17"/>
      <c r="F4" s="17"/>
      <c r="G4" s="17"/>
      <c r="H4" s="30"/>
      <c r="I4" s="30"/>
      <c r="J4" s="30"/>
      <c r="K4" s="30"/>
      <c r="L4" s="30"/>
    </row>
    <row r="5" spans="2:12" ht="18.75" customHeight="1">
      <c r="B5" s="94" t="s">
        <v>63</v>
      </c>
      <c r="C5" s="94"/>
      <c r="D5" s="94"/>
      <c r="E5" s="94"/>
      <c r="F5" s="94"/>
      <c r="G5" s="95"/>
      <c r="H5" s="103" t="s">
        <v>65</v>
      </c>
      <c r="I5" s="94"/>
      <c r="J5" s="94"/>
      <c r="K5" s="94"/>
      <c r="L5" s="94"/>
    </row>
    <row r="6" spans="2:12" ht="18.75" customHeight="1">
      <c r="B6" s="96" t="s">
        <v>60</v>
      </c>
      <c r="C6" s="97"/>
      <c r="D6" s="98" t="s">
        <v>61</v>
      </c>
      <c r="E6" s="97"/>
      <c r="F6" s="98" t="s">
        <v>1</v>
      </c>
      <c r="G6" s="104"/>
      <c r="H6" s="15" t="s">
        <v>62</v>
      </c>
      <c r="I6" s="98" t="s">
        <v>2</v>
      </c>
      <c r="J6" s="97"/>
      <c r="K6" s="98" t="s">
        <v>1</v>
      </c>
      <c r="L6" s="96"/>
    </row>
    <row r="7" spans="2:12" ht="18.75" customHeight="1">
      <c r="B7" s="88" t="s">
        <v>3</v>
      </c>
      <c r="C7" s="89"/>
      <c r="D7" s="7">
        <v>70789396</v>
      </c>
      <c r="E7" s="8" t="s">
        <v>4</v>
      </c>
      <c r="F7" s="9">
        <f>D7/$D$29*100</f>
        <v>54.44500538378711</v>
      </c>
      <c r="G7" s="8" t="s">
        <v>5</v>
      </c>
      <c r="H7" s="10" t="s">
        <v>6</v>
      </c>
      <c r="I7" s="7">
        <v>704462</v>
      </c>
      <c r="J7" s="8" t="s">
        <v>4</v>
      </c>
      <c r="K7" s="9">
        <f aca="true" t="shared" si="0" ref="K7:K14">I7/$I$29*100</f>
        <v>0.5418104906937394</v>
      </c>
      <c r="L7" s="8" t="s">
        <v>5</v>
      </c>
    </row>
    <row r="8" spans="2:11" ht="18.75" customHeight="1">
      <c r="B8" s="90" t="s">
        <v>7</v>
      </c>
      <c r="C8" s="91"/>
      <c r="D8" s="7">
        <v>937000</v>
      </c>
      <c r="F8" s="9">
        <f>D8/$D$29*100</f>
        <v>0.7206583602522689</v>
      </c>
      <c r="H8" s="10" t="s">
        <v>8</v>
      </c>
      <c r="I8" s="7">
        <v>10630975</v>
      </c>
      <c r="K8" s="9">
        <f t="shared" si="0"/>
        <v>8.176415166897401</v>
      </c>
    </row>
    <row r="9" spans="2:11" ht="18.75" customHeight="1">
      <c r="B9" s="90" t="s">
        <v>9</v>
      </c>
      <c r="C9" s="91"/>
      <c r="D9" s="7">
        <v>79000</v>
      </c>
      <c r="F9" s="9">
        <v>0</v>
      </c>
      <c r="H9" s="10" t="s">
        <v>10</v>
      </c>
      <c r="I9" s="7">
        <v>47248632</v>
      </c>
      <c r="K9" s="9">
        <f t="shared" si="0"/>
        <v>36.33951084448546</v>
      </c>
    </row>
    <row r="10" spans="2:11" ht="18.75" customHeight="1">
      <c r="B10" s="90" t="s">
        <v>53</v>
      </c>
      <c r="C10" s="91"/>
      <c r="D10" s="7">
        <v>394000</v>
      </c>
      <c r="F10" s="9">
        <f>D10/$D$29*100</f>
        <v>0.30303030303030304</v>
      </c>
      <c r="H10" s="10" t="s">
        <v>12</v>
      </c>
      <c r="I10" s="7">
        <v>18972854</v>
      </c>
      <c r="K10" s="9">
        <f t="shared" si="0"/>
        <v>14.592258114136285</v>
      </c>
    </row>
    <row r="11" spans="2:11" ht="18.75" customHeight="1">
      <c r="B11" s="90" t="s">
        <v>54</v>
      </c>
      <c r="C11" s="91"/>
      <c r="D11" s="7">
        <v>471000</v>
      </c>
      <c r="F11" s="9">
        <v>0.4</v>
      </c>
      <c r="H11" s="10" t="s">
        <v>14</v>
      </c>
      <c r="I11" s="7">
        <v>125259</v>
      </c>
      <c r="K11" s="9">
        <f t="shared" si="0"/>
        <v>0.09633825565297648</v>
      </c>
    </row>
    <row r="12" spans="2:11" ht="18.75" customHeight="1">
      <c r="B12" s="90" t="s">
        <v>11</v>
      </c>
      <c r="C12" s="91"/>
      <c r="D12" s="7">
        <v>6976000</v>
      </c>
      <c r="F12" s="9">
        <f>D12/$D$29*100</f>
        <v>5.3653284110136905</v>
      </c>
      <c r="H12" s="10" t="s">
        <v>15</v>
      </c>
      <c r="I12" s="7">
        <v>1762732</v>
      </c>
      <c r="K12" s="9">
        <f t="shared" si="0"/>
        <v>1.355739117058914</v>
      </c>
    </row>
    <row r="13" spans="2:11" ht="18.75" customHeight="1">
      <c r="B13" s="90" t="s">
        <v>13</v>
      </c>
      <c r="C13" s="91"/>
      <c r="D13" s="7">
        <v>100000</v>
      </c>
      <c r="F13" s="9">
        <f>D13/$D$29*100</f>
        <v>0.07691124442393478</v>
      </c>
      <c r="H13" s="10" t="s">
        <v>17</v>
      </c>
      <c r="I13" s="7">
        <v>2815070</v>
      </c>
      <c r="K13" s="9">
        <f t="shared" si="0"/>
        <v>2.165105368404861</v>
      </c>
    </row>
    <row r="14" spans="2:11" ht="18.75" customHeight="1">
      <c r="B14" s="90" t="s">
        <v>16</v>
      </c>
      <c r="C14" s="91"/>
      <c r="D14" s="7">
        <v>267000</v>
      </c>
      <c r="F14" s="9">
        <f>D14/$D$29*100</f>
        <v>0.20535302261190583</v>
      </c>
      <c r="H14" s="10" t="s">
        <v>19</v>
      </c>
      <c r="I14" s="7">
        <v>24109098</v>
      </c>
      <c r="K14" s="9">
        <f t="shared" si="0"/>
        <v>18.542607291185973</v>
      </c>
    </row>
    <row r="15" spans="2:11" ht="18.75" customHeight="1">
      <c r="B15" s="90" t="s">
        <v>85</v>
      </c>
      <c r="C15" s="91"/>
      <c r="D15" s="7">
        <v>104000</v>
      </c>
      <c r="F15" s="9">
        <f aca="true" t="shared" si="1" ref="F15:F28">D15/$D$29*100</f>
        <v>0.07998769420089218</v>
      </c>
      <c r="H15" s="10" t="s">
        <v>21</v>
      </c>
      <c r="I15" s="7">
        <v>4067514</v>
      </c>
      <c r="K15" s="9">
        <f aca="true" t="shared" si="2" ref="K15:K20">I15/$I$29*100</f>
        <v>3.128375634517767</v>
      </c>
    </row>
    <row r="16" spans="2:11" ht="18.75" customHeight="1">
      <c r="B16" s="90" t="s">
        <v>39</v>
      </c>
      <c r="C16" s="91"/>
      <c r="D16" s="7">
        <v>1167505</v>
      </c>
      <c r="F16" s="9">
        <f t="shared" si="1"/>
        <v>0.8979426242116598</v>
      </c>
      <c r="H16" s="10" t="s">
        <v>23</v>
      </c>
      <c r="I16" s="7">
        <v>13046762</v>
      </c>
      <c r="K16" s="9">
        <f t="shared" si="2"/>
        <v>10.034427011229042</v>
      </c>
    </row>
    <row r="17" spans="2:11" ht="18.75" customHeight="1">
      <c r="B17" s="90" t="s">
        <v>18</v>
      </c>
      <c r="C17" s="91"/>
      <c r="D17" s="7">
        <v>240000</v>
      </c>
      <c r="F17" s="9">
        <f t="shared" si="1"/>
        <v>0.18458698661744347</v>
      </c>
      <c r="H17" s="10" t="s">
        <v>25</v>
      </c>
      <c r="I17" s="7">
        <v>75000</v>
      </c>
      <c r="K17" s="9">
        <f t="shared" si="2"/>
        <v>0.05768343331795108</v>
      </c>
    </row>
    <row r="18" spans="2:11" ht="18.75" customHeight="1">
      <c r="B18" s="90" t="s">
        <v>20</v>
      </c>
      <c r="C18" s="91"/>
      <c r="D18" s="7">
        <v>62824</v>
      </c>
      <c r="F18" s="9">
        <f t="shared" si="1"/>
        <v>0.04831872019689278</v>
      </c>
      <c r="H18" s="10" t="s">
        <v>27</v>
      </c>
      <c r="I18" s="7">
        <v>6361640</v>
      </c>
      <c r="K18" s="9">
        <f t="shared" si="2"/>
        <v>4.892816489770804</v>
      </c>
    </row>
    <row r="19" spans="2:11" ht="18.75" customHeight="1">
      <c r="B19" s="90" t="s">
        <v>22</v>
      </c>
      <c r="C19" s="91"/>
      <c r="D19" s="7">
        <v>1643111</v>
      </c>
      <c r="F19" s="9">
        <f t="shared" si="1"/>
        <v>1.263737117366559</v>
      </c>
      <c r="H19" s="10" t="s">
        <v>29</v>
      </c>
      <c r="I19" s="7">
        <v>2</v>
      </c>
      <c r="K19" s="9">
        <f t="shared" si="2"/>
        <v>1.5382248884786958E-06</v>
      </c>
    </row>
    <row r="20" spans="2:11" ht="18.75" customHeight="1">
      <c r="B20" s="90" t="s">
        <v>24</v>
      </c>
      <c r="C20" s="91"/>
      <c r="D20" s="7">
        <v>1908750</v>
      </c>
      <c r="F20" s="9">
        <f t="shared" si="1"/>
        <v>1.468043377941855</v>
      </c>
      <c r="H20" s="10" t="s">
        <v>31</v>
      </c>
      <c r="I20" s="7">
        <v>100000</v>
      </c>
      <c r="K20" s="9">
        <f t="shared" si="2"/>
        <v>0.07691124442393478</v>
      </c>
    </row>
    <row r="21" spans="2:11" ht="18.75" customHeight="1">
      <c r="B21" s="90" t="s">
        <v>26</v>
      </c>
      <c r="C21" s="91"/>
      <c r="D21" s="7">
        <v>16576713</v>
      </c>
      <c r="F21" s="9">
        <f t="shared" si="1"/>
        <v>12.749356252884173</v>
      </c>
      <c r="H21" s="10"/>
      <c r="I21" s="7"/>
      <c r="K21" s="9"/>
    </row>
    <row r="22" spans="2:11" ht="18.75" customHeight="1">
      <c r="B22" s="90" t="s">
        <v>28</v>
      </c>
      <c r="C22" s="91"/>
      <c r="D22" s="7">
        <v>8052538</v>
      </c>
      <c r="F22" s="9">
        <f t="shared" si="1"/>
        <v>6.193307183510229</v>
      </c>
      <c r="H22" s="10"/>
      <c r="I22" s="7"/>
      <c r="K22" s="9"/>
    </row>
    <row r="23" spans="2:11" ht="18.75" customHeight="1">
      <c r="B23" s="90" t="s">
        <v>30</v>
      </c>
      <c r="C23" s="91"/>
      <c r="D23" s="7">
        <v>666212</v>
      </c>
      <c r="F23" s="9">
        <f t="shared" si="1"/>
        <v>0.5123919397015844</v>
      </c>
      <c r="H23" s="10"/>
      <c r="I23" s="7"/>
      <c r="K23" s="9"/>
    </row>
    <row r="24" spans="2:11" ht="18.75" customHeight="1">
      <c r="B24" s="90" t="s">
        <v>32</v>
      </c>
      <c r="C24" s="91"/>
      <c r="D24" s="7">
        <v>51921</v>
      </c>
      <c r="F24" s="9">
        <f t="shared" si="1"/>
        <v>0.03993308721735118</v>
      </c>
      <c r="H24" s="10"/>
      <c r="I24" s="7"/>
      <c r="K24" s="9"/>
    </row>
    <row r="25" spans="2:11" ht="18.75" customHeight="1">
      <c r="B25" s="90" t="s">
        <v>33</v>
      </c>
      <c r="C25" s="91"/>
      <c r="D25" s="7">
        <v>8952652</v>
      </c>
      <c r="F25" s="9">
        <f t="shared" si="1"/>
        <v>6.885596062144285</v>
      </c>
      <c r="H25" s="10"/>
      <c r="I25" s="7"/>
      <c r="K25" s="9"/>
    </row>
    <row r="26" spans="2:11" ht="18.75" customHeight="1">
      <c r="B26" s="90" t="s">
        <v>34</v>
      </c>
      <c r="C26" s="91"/>
      <c r="D26" s="7">
        <v>1</v>
      </c>
      <c r="F26" s="9">
        <f t="shared" si="1"/>
        <v>7.691124442393479E-07</v>
      </c>
      <c r="H26" s="10"/>
      <c r="I26" s="7"/>
      <c r="K26" s="9"/>
    </row>
    <row r="27" spans="2:11" ht="18.75" customHeight="1">
      <c r="B27" s="90" t="s">
        <v>35</v>
      </c>
      <c r="C27" s="91"/>
      <c r="D27" s="7">
        <v>4897377</v>
      </c>
      <c r="F27" s="9">
        <f t="shared" si="1"/>
        <v>3.766633594831564</v>
      </c>
      <c r="H27" s="10"/>
      <c r="I27" s="7"/>
      <c r="K27" s="9"/>
    </row>
    <row r="28" spans="2:11" ht="18.75" customHeight="1">
      <c r="B28" s="90" t="s">
        <v>36</v>
      </c>
      <c r="C28" s="91"/>
      <c r="D28" s="7">
        <v>5683000</v>
      </c>
      <c r="F28" s="9">
        <f t="shared" si="1"/>
        <v>4.370866020612214</v>
      </c>
      <c r="H28" s="10"/>
      <c r="I28" s="7"/>
      <c r="K28" s="9"/>
    </row>
    <row r="29" spans="2:12" s="29" customFormat="1" ht="18.75" customHeight="1" thickBot="1">
      <c r="B29" s="92" t="s">
        <v>37</v>
      </c>
      <c r="C29" s="93"/>
      <c r="D29" s="52">
        <f>+SUM(D7:D28)</f>
        <v>130020000</v>
      </c>
      <c r="E29" s="11"/>
      <c r="F29" s="12">
        <v>100</v>
      </c>
      <c r="G29" s="11"/>
      <c r="H29" s="53" t="s">
        <v>38</v>
      </c>
      <c r="I29" s="52">
        <f>+SUM(I7:I28)</f>
        <v>130020000</v>
      </c>
      <c r="J29" s="11"/>
      <c r="K29" s="12">
        <v>100</v>
      </c>
      <c r="L29" s="11"/>
    </row>
    <row r="31" spans="2:12" ht="13.5">
      <c r="B31" s="8" t="s">
        <v>64</v>
      </c>
      <c r="C31" s="29"/>
      <c r="D31" s="29"/>
      <c r="L31" s="76" t="s">
        <v>87</v>
      </c>
    </row>
    <row r="32" spans="2:12" ht="4.5" customHeight="1" thickBo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8.75" customHeight="1">
      <c r="B33" s="94" t="s">
        <v>63</v>
      </c>
      <c r="C33" s="94"/>
      <c r="D33" s="94"/>
      <c r="E33" s="94"/>
      <c r="F33" s="94"/>
      <c r="G33" s="95"/>
      <c r="H33" s="103" t="s">
        <v>65</v>
      </c>
      <c r="I33" s="94"/>
      <c r="J33" s="94"/>
      <c r="K33" s="94"/>
      <c r="L33" s="94"/>
    </row>
    <row r="34" spans="2:12" ht="18.75" customHeight="1">
      <c r="B34" s="96" t="s">
        <v>60</v>
      </c>
      <c r="C34" s="97"/>
      <c r="D34" s="98" t="s">
        <v>40</v>
      </c>
      <c r="E34" s="97"/>
      <c r="F34" s="13" t="s">
        <v>1</v>
      </c>
      <c r="G34" s="14"/>
      <c r="H34" s="15" t="s">
        <v>62</v>
      </c>
      <c r="I34" s="13" t="s">
        <v>40</v>
      </c>
      <c r="J34" s="14"/>
      <c r="K34" s="13" t="s">
        <v>1</v>
      </c>
      <c r="L34" s="14"/>
    </row>
    <row r="35" spans="2:12" ht="18.75" customHeight="1">
      <c r="B35" s="99" t="s">
        <v>55</v>
      </c>
      <c r="C35" s="16" t="s">
        <v>3</v>
      </c>
      <c r="D35" s="7">
        <f>+D7</f>
        <v>70789396</v>
      </c>
      <c r="E35" s="8" t="s">
        <v>4</v>
      </c>
      <c r="F35" s="9">
        <f>F7</f>
        <v>54.44500538378711</v>
      </c>
      <c r="G35" s="8" t="s">
        <v>5</v>
      </c>
      <c r="H35" s="10" t="s">
        <v>41</v>
      </c>
      <c r="I35" s="74">
        <v>20089840</v>
      </c>
      <c r="J35" s="8" t="s">
        <v>4</v>
      </c>
      <c r="K35" s="9">
        <f>I35/$I$59*100-0.1</f>
        <v>15.351345946777421</v>
      </c>
      <c r="L35" s="8" t="s">
        <v>5</v>
      </c>
    </row>
    <row r="36" spans="2:11" ht="18.75" customHeight="1">
      <c r="B36" s="100"/>
      <c r="C36" s="16" t="s">
        <v>22</v>
      </c>
      <c r="D36" s="7">
        <f>+D19</f>
        <v>1643111</v>
      </c>
      <c r="F36" s="9">
        <f>F19</f>
        <v>1.263737117366559</v>
      </c>
      <c r="H36" s="10" t="s">
        <v>42</v>
      </c>
      <c r="I36" s="74">
        <v>23636584</v>
      </c>
      <c r="K36" s="9">
        <f aca="true" t="shared" si="3" ref="K36:K48">I36/$I$59*100</f>
        <v>18.17919089370866</v>
      </c>
    </row>
    <row r="37" spans="2:11" ht="18.75" customHeight="1">
      <c r="B37" s="100"/>
      <c r="C37" s="16" t="s">
        <v>24</v>
      </c>
      <c r="D37" s="7">
        <f>+D20</f>
        <v>1908750</v>
      </c>
      <c r="F37" s="9">
        <f>F20</f>
        <v>1.468043377941855</v>
      </c>
      <c r="H37" s="10" t="s">
        <v>43</v>
      </c>
      <c r="I37" s="74">
        <v>894848</v>
      </c>
      <c r="K37" s="9">
        <f>I37/$I$59*100</f>
        <v>0.6882387325026919</v>
      </c>
    </row>
    <row r="38" spans="2:11" ht="18.75" customHeight="1">
      <c r="B38" s="100"/>
      <c r="C38" s="16" t="s">
        <v>30</v>
      </c>
      <c r="D38" s="7">
        <f>+D23</f>
        <v>666212</v>
      </c>
      <c r="F38" s="9">
        <f>F23</f>
        <v>0.5123919397015844</v>
      </c>
      <c r="H38" s="10" t="s">
        <v>44</v>
      </c>
      <c r="I38" s="74">
        <v>30244012</v>
      </c>
      <c r="K38" s="9">
        <f t="shared" si="3"/>
        <v>23.261045992924164</v>
      </c>
    </row>
    <row r="39" spans="2:11" ht="18.75" customHeight="1">
      <c r="B39" s="100"/>
      <c r="C39" s="16" t="s">
        <v>32</v>
      </c>
      <c r="D39" s="7">
        <f>+D24</f>
        <v>51921</v>
      </c>
      <c r="F39" s="9">
        <f>F24</f>
        <v>0.03993308721735118</v>
      </c>
      <c r="H39" s="10" t="s">
        <v>45</v>
      </c>
      <c r="I39" s="74">
        <v>11726625</v>
      </c>
      <c r="K39" s="9">
        <f t="shared" si="3"/>
        <v>9.019093216428242</v>
      </c>
    </row>
    <row r="40" spans="2:12" ht="18.75" customHeight="1">
      <c r="B40" s="100"/>
      <c r="C40" s="16" t="s">
        <v>33</v>
      </c>
      <c r="D40" s="7">
        <f>+D25</f>
        <v>8952652</v>
      </c>
      <c r="F40" s="9">
        <f>F25</f>
        <v>6.885596062144285</v>
      </c>
      <c r="H40" s="10" t="s">
        <v>46</v>
      </c>
      <c r="I40" s="74">
        <v>24202129</v>
      </c>
      <c r="K40" s="9">
        <f>I40/$I$59*100</f>
        <v>18.614158590986</v>
      </c>
      <c r="L40" s="17"/>
    </row>
    <row r="41" spans="2:12" ht="18.75" customHeight="1">
      <c r="B41" s="100"/>
      <c r="C41" s="16" t="s">
        <v>34</v>
      </c>
      <c r="D41" s="7">
        <v>1</v>
      </c>
      <c r="F41" s="9">
        <f>F26</f>
        <v>7.691124442393479E-07</v>
      </c>
      <c r="H41" s="10" t="s">
        <v>47</v>
      </c>
      <c r="I41" s="74">
        <v>75000</v>
      </c>
      <c r="K41" s="9">
        <f t="shared" si="3"/>
        <v>0.05768343331795108</v>
      </c>
      <c r="L41" s="17"/>
    </row>
    <row r="42" spans="2:12" ht="18.75" customHeight="1">
      <c r="B42" s="100"/>
      <c r="C42" s="16" t="s">
        <v>35</v>
      </c>
      <c r="D42" s="7">
        <f>+D27</f>
        <v>4897377</v>
      </c>
      <c r="F42" s="9">
        <f>F27</f>
        <v>3.766633594831564</v>
      </c>
      <c r="H42" s="10" t="s">
        <v>48</v>
      </c>
      <c r="I42" s="75">
        <v>0</v>
      </c>
      <c r="K42" s="9">
        <f t="shared" si="3"/>
        <v>0</v>
      </c>
      <c r="L42" s="17"/>
    </row>
    <row r="43" spans="2:12" ht="18.75" customHeight="1">
      <c r="B43" s="101"/>
      <c r="C43" s="18" t="s">
        <v>57</v>
      </c>
      <c r="D43" s="71">
        <f>+SUM(D35:D42)</f>
        <v>88909420</v>
      </c>
      <c r="E43" s="19"/>
      <c r="F43" s="20">
        <f>SUM(F35:F42)</f>
        <v>68.38134133210275</v>
      </c>
      <c r="G43" s="21"/>
      <c r="H43" s="10" t="s">
        <v>27</v>
      </c>
      <c r="I43" s="74">
        <v>6361640</v>
      </c>
      <c r="K43" s="9">
        <f t="shared" si="3"/>
        <v>4.892816489770804</v>
      </c>
      <c r="L43" s="17"/>
    </row>
    <row r="44" spans="2:12" ht="18.75" customHeight="1">
      <c r="B44" s="99" t="s">
        <v>56</v>
      </c>
      <c r="C44" s="16" t="s">
        <v>7</v>
      </c>
      <c r="D44" s="7">
        <f aca="true" t="shared" si="4" ref="D44:D54">+D8</f>
        <v>937000</v>
      </c>
      <c r="F44" s="9">
        <f aca="true" t="shared" si="5" ref="F44:F54">F8</f>
        <v>0.7206583602522689</v>
      </c>
      <c r="H44" s="10" t="s">
        <v>49</v>
      </c>
      <c r="I44" s="74">
        <v>55338</v>
      </c>
      <c r="K44" s="9">
        <f t="shared" si="3"/>
        <v>0.04256114443931703</v>
      </c>
      <c r="L44" s="17"/>
    </row>
    <row r="45" spans="2:12" ht="18.75" customHeight="1">
      <c r="B45" s="100"/>
      <c r="C45" s="16" t="s">
        <v>9</v>
      </c>
      <c r="D45" s="7">
        <f t="shared" si="4"/>
        <v>79000</v>
      </c>
      <c r="F45" s="9">
        <f t="shared" si="5"/>
        <v>0</v>
      </c>
      <c r="H45" s="10" t="s">
        <v>50</v>
      </c>
      <c r="I45" s="74">
        <v>573004</v>
      </c>
      <c r="K45" s="9">
        <f t="shared" si="3"/>
        <v>0.4407045069989232</v>
      </c>
      <c r="L45" s="17"/>
    </row>
    <row r="46" spans="2:12" ht="18.75" customHeight="1">
      <c r="B46" s="100"/>
      <c r="C46" s="22" t="s">
        <v>53</v>
      </c>
      <c r="D46" s="7">
        <f t="shared" si="4"/>
        <v>394000</v>
      </c>
      <c r="F46" s="9">
        <f t="shared" si="5"/>
        <v>0.30303030303030304</v>
      </c>
      <c r="H46" s="10" t="s">
        <v>51</v>
      </c>
      <c r="I46" s="74">
        <v>928401</v>
      </c>
      <c r="K46" s="9">
        <f>I46/$I$59*100</f>
        <v>0.7140447623442547</v>
      </c>
      <c r="L46" s="17"/>
    </row>
    <row r="47" spans="2:12" ht="18.75" customHeight="1">
      <c r="B47" s="100"/>
      <c r="C47" s="22" t="s">
        <v>54</v>
      </c>
      <c r="D47" s="7">
        <f t="shared" si="4"/>
        <v>471000</v>
      </c>
      <c r="F47" s="9">
        <f t="shared" si="5"/>
        <v>0.4</v>
      </c>
      <c r="H47" s="10" t="s">
        <v>52</v>
      </c>
      <c r="I47" s="74">
        <v>11132579</v>
      </c>
      <c r="K47" s="9">
        <f t="shared" si="3"/>
        <v>8.562205045377635</v>
      </c>
      <c r="L47" s="17"/>
    </row>
    <row r="48" spans="2:12" ht="18.75" customHeight="1">
      <c r="B48" s="100"/>
      <c r="C48" s="16" t="s">
        <v>11</v>
      </c>
      <c r="D48" s="7">
        <f t="shared" si="4"/>
        <v>6976000</v>
      </c>
      <c r="F48" s="9">
        <f t="shared" si="5"/>
        <v>5.3653284110136905</v>
      </c>
      <c r="H48" s="10" t="s">
        <v>31</v>
      </c>
      <c r="I48" s="74">
        <v>100000</v>
      </c>
      <c r="K48" s="9">
        <f t="shared" si="3"/>
        <v>0.07691124442393478</v>
      </c>
      <c r="L48" s="17"/>
    </row>
    <row r="49" spans="2:12" ht="18.75" customHeight="1">
      <c r="B49" s="100"/>
      <c r="C49" s="16" t="s">
        <v>13</v>
      </c>
      <c r="D49" s="7">
        <f t="shared" si="4"/>
        <v>100000</v>
      </c>
      <c r="F49" s="9">
        <f t="shared" si="5"/>
        <v>0.07691124442393478</v>
      </c>
      <c r="H49" s="10"/>
      <c r="I49" s="7"/>
      <c r="K49" s="9"/>
      <c r="L49" s="17"/>
    </row>
    <row r="50" spans="2:12" ht="18.75" customHeight="1">
      <c r="B50" s="100"/>
      <c r="C50" s="16" t="s">
        <v>16</v>
      </c>
      <c r="D50" s="7">
        <f t="shared" si="4"/>
        <v>267000</v>
      </c>
      <c r="F50" s="9">
        <f t="shared" si="5"/>
        <v>0.20535302261190583</v>
      </c>
      <c r="H50" s="10"/>
      <c r="I50" s="7"/>
      <c r="K50" s="9"/>
      <c r="L50" s="17"/>
    </row>
    <row r="51" spans="2:12" ht="18.75" customHeight="1">
      <c r="B51" s="100"/>
      <c r="C51" s="16" t="s">
        <v>86</v>
      </c>
      <c r="D51" s="7">
        <f t="shared" si="4"/>
        <v>104000</v>
      </c>
      <c r="F51" s="9">
        <f t="shared" si="5"/>
        <v>0.07998769420089218</v>
      </c>
      <c r="H51" s="10"/>
      <c r="I51" s="7"/>
      <c r="K51" s="9"/>
      <c r="L51" s="17"/>
    </row>
    <row r="52" spans="2:12" ht="18.75" customHeight="1">
      <c r="B52" s="100"/>
      <c r="C52" s="16" t="s">
        <v>39</v>
      </c>
      <c r="D52" s="7">
        <f t="shared" si="4"/>
        <v>1167505</v>
      </c>
      <c r="F52" s="9">
        <f t="shared" si="5"/>
        <v>0.8979426242116598</v>
      </c>
      <c r="H52" s="23"/>
      <c r="I52" s="7"/>
      <c r="K52" s="9"/>
      <c r="L52" s="17"/>
    </row>
    <row r="53" spans="2:12" ht="18.75" customHeight="1">
      <c r="B53" s="100"/>
      <c r="C53" s="16" t="s">
        <v>18</v>
      </c>
      <c r="D53" s="7">
        <f t="shared" si="4"/>
        <v>240000</v>
      </c>
      <c r="F53" s="9">
        <f t="shared" si="5"/>
        <v>0.18458698661744347</v>
      </c>
      <c r="H53" s="23"/>
      <c r="I53" s="7"/>
      <c r="K53" s="9"/>
      <c r="L53" s="17"/>
    </row>
    <row r="54" spans="2:12" ht="18.75" customHeight="1">
      <c r="B54" s="100"/>
      <c r="C54" s="16" t="s">
        <v>20</v>
      </c>
      <c r="D54" s="7">
        <f t="shared" si="4"/>
        <v>62824</v>
      </c>
      <c r="F54" s="9">
        <f t="shared" si="5"/>
        <v>0.04831872019689278</v>
      </c>
      <c r="H54" s="23"/>
      <c r="I54" s="7"/>
      <c r="K54" s="9"/>
      <c r="L54" s="17"/>
    </row>
    <row r="55" spans="2:12" ht="18.75" customHeight="1">
      <c r="B55" s="100"/>
      <c r="C55" s="16" t="s">
        <v>26</v>
      </c>
      <c r="D55" s="7">
        <f>+D21</f>
        <v>16576713</v>
      </c>
      <c r="F55" s="9">
        <f>F21</f>
        <v>12.749356252884173</v>
      </c>
      <c r="H55" s="23"/>
      <c r="I55" s="7"/>
      <c r="K55" s="9"/>
      <c r="L55" s="17"/>
    </row>
    <row r="56" spans="2:12" ht="18.75" customHeight="1">
      <c r="B56" s="100"/>
      <c r="C56" s="16" t="s">
        <v>28</v>
      </c>
      <c r="D56" s="7">
        <f>+D22</f>
        <v>8052538</v>
      </c>
      <c r="F56" s="9">
        <f>F22</f>
        <v>6.193307183510229</v>
      </c>
      <c r="H56" s="23"/>
      <c r="I56" s="7"/>
      <c r="K56" s="9"/>
      <c r="L56" s="17"/>
    </row>
    <row r="57" spans="2:12" ht="18.75" customHeight="1">
      <c r="B57" s="100"/>
      <c r="C57" s="16" t="s">
        <v>36</v>
      </c>
      <c r="D57" s="7">
        <f>+D28</f>
        <v>5683000</v>
      </c>
      <c r="F57" s="9">
        <f>F28</f>
        <v>4.370866020612214</v>
      </c>
      <c r="H57" s="23"/>
      <c r="I57" s="7"/>
      <c r="K57" s="9"/>
      <c r="L57" s="17"/>
    </row>
    <row r="58" spans="2:12" ht="18.75" customHeight="1">
      <c r="B58" s="101"/>
      <c r="C58" s="24" t="s">
        <v>57</v>
      </c>
      <c r="D58" s="71">
        <f>+SUM(D44:D57)</f>
        <v>41110580</v>
      </c>
      <c r="E58" s="19"/>
      <c r="F58" s="20">
        <f>SUM(F44:F57)</f>
        <v>31.595646823565602</v>
      </c>
      <c r="G58" s="21"/>
      <c r="H58" s="23"/>
      <c r="I58" s="7"/>
      <c r="K58" s="9"/>
      <c r="L58" s="17"/>
    </row>
    <row r="59" spans="2:12" s="29" customFormat="1" ht="18.75" customHeight="1" thickBot="1">
      <c r="B59" s="105" t="s">
        <v>58</v>
      </c>
      <c r="C59" s="106"/>
      <c r="D59" s="52">
        <f>+D43+D58</f>
        <v>130020000</v>
      </c>
      <c r="E59" s="11"/>
      <c r="F59" s="12">
        <f>SUM(F58,F43)</f>
        <v>99.97698815566835</v>
      </c>
      <c r="G59" s="11"/>
      <c r="H59" s="25" t="s">
        <v>58</v>
      </c>
      <c r="I59" s="65">
        <f>+SUM(I35:I58)</f>
        <v>130020000</v>
      </c>
      <c r="J59" s="26"/>
      <c r="K59" s="27">
        <v>100</v>
      </c>
      <c r="L59" s="26"/>
    </row>
    <row r="60" spans="2:12" ht="4.5" customHeight="1">
      <c r="B60" s="17"/>
      <c r="C60" s="17"/>
      <c r="D60" s="77"/>
      <c r="E60" s="17"/>
      <c r="F60" s="78"/>
      <c r="G60" s="17"/>
      <c r="H60" s="17"/>
      <c r="I60" s="77"/>
      <c r="J60" s="17"/>
      <c r="K60" s="78"/>
      <c r="L60" s="17"/>
    </row>
    <row r="61" ht="13.5">
      <c r="B61" s="79" t="s">
        <v>66</v>
      </c>
    </row>
    <row r="62" spans="2:11" ht="13.5">
      <c r="B62" s="79" t="s">
        <v>68</v>
      </c>
      <c r="K62" s="33"/>
    </row>
  </sheetData>
  <sheetProtection/>
  <mergeCells count="38">
    <mergeCell ref="B34:C34"/>
    <mergeCell ref="D34:E34"/>
    <mergeCell ref="B35:B43"/>
    <mergeCell ref="B44:B58"/>
    <mergeCell ref="B59:C59"/>
    <mergeCell ref="B26:C26"/>
    <mergeCell ref="B27:C27"/>
    <mergeCell ref="B28:C28"/>
    <mergeCell ref="B29:C29"/>
    <mergeCell ref="B33:G33"/>
    <mergeCell ref="H33:L33"/>
    <mergeCell ref="B20:C20"/>
    <mergeCell ref="B21:C21"/>
    <mergeCell ref="B22:C22"/>
    <mergeCell ref="B23:C23"/>
    <mergeCell ref="B24:C24"/>
    <mergeCell ref="B25:C25"/>
    <mergeCell ref="B13:C13"/>
    <mergeCell ref="B14:C14"/>
    <mergeCell ref="B16:C16"/>
    <mergeCell ref="B17:C17"/>
    <mergeCell ref="B18:C18"/>
    <mergeCell ref="B19:C19"/>
    <mergeCell ref="B15:C15"/>
    <mergeCell ref="B7:C7"/>
    <mergeCell ref="B8:C8"/>
    <mergeCell ref="B9:C9"/>
    <mergeCell ref="B10:C10"/>
    <mergeCell ref="B11:C11"/>
    <mergeCell ref="B12:C12"/>
    <mergeCell ref="B1:L1"/>
    <mergeCell ref="B5:G5"/>
    <mergeCell ref="H5:L5"/>
    <mergeCell ref="B6:C6"/>
    <mergeCell ref="D6:E6"/>
    <mergeCell ref="F6:G6"/>
    <mergeCell ref="I6:J6"/>
    <mergeCell ref="K6:L6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0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D39" sqref="D39"/>
    </sheetView>
  </sheetViews>
  <sheetFormatPr defaultColWidth="8.59765625" defaultRowHeight="15"/>
  <cols>
    <col min="1" max="1" width="1.59765625" style="1" customWidth="1"/>
    <col min="2" max="2" width="2.59765625" style="1" customWidth="1"/>
    <col min="3" max="3" width="23.5" style="1" bestFit="1" customWidth="1"/>
    <col min="4" max="4" width="14.69921875" style="1" customWidth="1"/>
    <col min="5" max="5" width="4.19921875" style="1" customWidth="1"/>
    <col min="6" max="6" width="8.09765625" style="1" customWidth="1"/>
    <col min="7" max="7" width="2.69921875" style="1" customWidth="1"/>
    <col min="8" max="8" width="23.5" style="1" customWidth="1"/>
    <col min="9" max="9" width="14" style="1" customWidth="1"/>
    <col min="10" max="10" width="4.19921875" style="1" customWidth="1"/>
    <col min="11" max="11" width="7.59765625" style="1" customWidth="1"/>
    <col min="12" max="12" width="2.69921875" style="1" customWidth="1"/>
    <col min="13" max="16384" width="8.59765625" style="1" customWidth="1"/>
  </cols>
  <sheetData>
    <row r="1" spans="2:12" ht="24">
      <c r="B1" s="80" t="s">
        <v>67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4.5" customHeight="1"/>
    <row r="3" spans="2:12" ht="13.5">
      <c r="B3" s="1" t="s">
        <v>0</v>
      </c>
      <c r="L3" s="32" t="s">
        <v>83</v>
      </c>
    </row>
    <row r="4" spans="3:12" ht="4.5" customHeight="1" thickBot="1">
      <c r="C4" s="3"/>
      <c r="D4" s="3"/>
      <c r="E4" s="3"/>
      <c r="F4" s="3"/>
      <c r="G4" s="3"/>
      <c r="H4" s="28"/>
      <c r="I4" s="28"/>
      <c r="J4" s="28"/>
      <c r="K4" s="28"/>
      <c r="L4" s="28"/>
    </row>
    <row r="5" spans="2:12" ht="18.75" customHeight="1">
      <c r="B5" s="81" t="s">
        <v>63</v>
      </c>
      <c r="C5" s="81"/>
      <c r="D5" s="81"/>
      <c r="E5" s="81"/>
      <c r="F5" s="81"/>
      <c r="G5" s="82"/>
      <c r="H5" s="83" t="s">
        <v>65</v>
      </c>
      <c r="I5" s="81"/>
      <c r="J5" s="81"/>
      <c r="K5" s="81"/>
      <c r="L5" s="81"/>
    </row>
    <row r="6" spans="2:12" ht="18.75" customHeight="1">
      <c r="B6" s="84" t="s">
        <v>60</v>
      </c>
      <c r="C6" s="85"/>
      <c r="D6" s="86" t="s">
        <v>61</v>
      </c>
      <c r="E6" s="85"/>
      <c r="F6" s="86" t="s">
        <v>1</v>
      </c>
      <c r="G6" s="87"/>
      <c r="H6" s="2" t="s">
        <v>62</v>
      </c>
      <c r="I6" s="86" t="s">
        <v>2</v>
      </c>
      <c r="J6" s="85"/>
      <c r="K6" s="86" t="s">
        <v>1</v>
      </c>
      <c r="L6" s="84"/>
    </row>
    <row r="7" spans="2:12" ht="18.75" customHeight="1">
      <c r="B7" s="88" t="s">
        <v>3</v>
      </c>
      <c r="C7" s="89"/>
      <c r="D7" s="60">
        <v>69441793</v>
      </c>
      <c r="E7" s="35" t="s">
        <v>4</v>
      </c>
      <c r="F7" s="36">
        <f>D7/$D$28*100</f>
        <v>56.22817246963563</v>
      </c>
      <c r="G7" s="35" t="s">
        <v>5</v>
      </c>
      <c r="H7" s="37" t="s">
        <v>6</v>
      </c>
      <c r="I7" s="60">
        <v>704800</v>
      </c>
      <c r="J7" s="8" t="s">
        <v>4</v>
      </c>
      <c r="K7" s="9">
        <f>I7/$I$28*100</f>
        <v>0.5706882591093118</v>
      </c>
      <c r="L7" s="8" t="s">
        <v>5</v>
      </c>
    </row>
    <row r="8" spans="2:12" ht="18.75" customHeight="1">
      <c r="B8" s="90" t="s">
        <v>7</v>
      </c>
      <c r="C8" s="91"/>
      <c r="D8" s="60">
        <v>947000</v>
      </c>
      <c r="E8" s="35"/>
      <c r="F8" s="36">
        <f aca="true" t="shared" si="0" ref="F8:F27">D8/$D$28*100</f>
        <v>0.7668016194331984</v>
      </c>
      <c r="G8" s="35"/>
      <c r="H8" s="37" t="s">
        <v>8</v>
      </c>
      <c r="I8" s="60">
        <v>10622208</v>
      </c>
      <c r="J8" s="8"/>
      <c r="K8" s="9">
        <f aca="true" t="shared" si="1" ref="K8:K20">I8/$I$28*100</f>
        <v>8.600978137651822</v>
      </c>
      <c r="L8" s="8"/>
    </row>
    <row r="9" spans="2:12" ht="18.75" customHeight="1">
      <c r="B9" s="90" t="s">
        <v>9</v>
      </c>
      <c r="C9" s="91"/>
      <c r="D9" s="60">
        <v>106000</v>
      </c>
      <c r="E9" s="35"/>
      <c r="F9" s="36">
        <f t="shared" si="0"/>
        <v>0.08582995951417004</v>
      </c>
      <c r="G9" s="35"/>
      <c r="H9" s="37" t="s">
        <v>10</v>
      </c>
      <c r="I9" s="60">
        <v>46786562</v>
      </c>
      <c r="J9" s="8"/>
      <c r="K9" s="9">
        <f t="shared" si="1"/>
        <v>37.883855870445345</v>
      </c>
      <c r="L9" s="8"/>
    </row>
    <row r="10" spans="2:12" ht="18.75" customHeight="1">
      <c r="B10" s="90" t="s">
        <v>53</v>
      </c>
      <c r="C10" s="91"/>
      <c r="D10" s="60">
        <v>414000</v>
      </c>
      <c r="E10" s="35"/>
      <c r="F10" s="36">
        <f>D10/$D$28*100</f>
        <v>0.33522267206477735</v>
      </c>
      <c r="G10" s="35"/>
      <c r="H10" s="37" t="s">
        <v>12</v>
      </c>
      <c r="I10" s="60">
        <v>15126432</v>
      </c>
      <c r="J10" s="8"/>
      <c r="K10" s="9">
        <f t="shared" si="1"/>
        <v>12.248123076923077</v>
      </c>
      <c r="L10" s="8"/>
    </row>
    <row r="11" spans="2:12" ht="18.75" customHeight="1">
      <c r="B11" s="90" t="s">
        <v>54</v>
      </c>
      <c r="C11" s="91"/>
      <c r="D11" s="60">
        <v>363000</v>
      </c>
      <c r="E11" s="35"/>
      <c r="F11" s="36">
        <v>0.3</v>
      </c>
      <c r="G11" s="35"/>
      <c r="H11" s="37" t="s">
        <v>14</v>
      </c>
      <c r="I11" s="60">
        <v>119297</v>
      </c>
      <c r="J11" s="8"/>
      <c r="K11" s="9">
        <f t="shared" si="1"/>
        <v>0.09659676113360323</v>
      </c>
      <c r="L11" s="8"/>
    </row>
    <row r="12" spans="2:12" ht="18.75" customHeight="1">
      <c r="B12" s="90" t="s">
        <v>11</v>
      </c>
      <c r="C12" s="91"/>
      <c r="D12" s="60">
        <v>6961000</v>
      </c>
      <c r="E12" s="35"/>
      <c r="F12" s="36">
        <f t="shared" si="0"/>
        <v>5.636437246963562</v>
      </c>
      <c r="G12" s="35"/>
      <c r="H12" s="37" t="s">
        <v>15</v>
      </c>
      <c r="I12" s="60">
        <v>1623299</v>
      </c>
      <c r="J12" s="8"/>
      <c r="K12" s="9">
        <f t="shared" si="1"/>
        <v>1.314412145748988</v>
      </c>
      <c r="L12" s="8"/>
    </row>
    <row r="13" spans="2:12" ht="18.75" customHeight="1">
      <c r="B13" s="90" t="s">
        <v>13</v>
      </c>
      <c r="C13" s="91"/>
      <c r="D13" s="60">
        <v>100000</v>
      </c>
      <c r="E13" s="35"/>
      <c r="F13" s="36">
        <f t="shared" si="0"/>
        <v>0.08097165991902834</v>
      </c>
      <c r="G13" s="35"/>
      <c r="H13" s="37" t="s">
        <v>17</v>
      </c>
      <c r="I13" s="60">
        <v>2856672</v>
      </c>
      <c r="J13" s="8"/>
      <c r="K13" s="9">
        <f t="shared" si="1"/>
        <v>2.313094736842105</v>
      </c>
      <c r="L13" s="8"/>
    </row>
    <row r="14" spans="2:12" ht="18.75" customHeight="1">
      <c r="B14" s="90" t="s">
        <v>16</v>
      </c>
      <c r="C14" s="91"/>
      <c r="D14" s="60">
        <v>547000</v>
      </c>
      <c r="E14" s="35"/>
      <c r="F14" s="36">
        <f t="shared" si="0"/>
        <v>0.442914979757085</v>
      </c>
      <c r="G14" s="35"/>
      <c r="H14" s="37" t="s">
        <v>19</v>
      </c>
      <c r="I14" s="60">
        <v>22728228</v>
      </c>
      <c r="J14" s="8"/>
      <c r="K14" s="9">
        <f t="shared" si="1"/>
        <v>18.403423481781374</v>
      </c>
      <c r="L14" s="8"/>
    </row>
    <row r="15" spans="2:12" ht="18.75" customHeight="1">
      <c r="B15" s="90" t="s">
        <v>39</v>
      </c>
      <c r="C15" s="91"/>
      <c r="D15" s="60">
        <v>320270</v>
      </c>
      <c r="E15" s="35"/>
      <c r="F15" s="36">
        <f t="shared" si="0"/>
        <v>0.2593279352226721</v>
      </c>
      <c r="G15" s="35"/>
      <c r="H15" s="37" t="s">
        <v>21</v>
      </c>
      <c r="I15" s="60">
        <v>3735812</v>
      </c>
      <c r="J15" s="8"/>
      <c r="K15" s="9">
        <f t="shared" si="1"/>
        <v>3.024948987854251</v>
      </c>
      <c r="L15" s="8"/>
    </row>
    <row r="16" spans="2:12" ht="18.75" customHeight="1">
      <c r="B16" s="90" t="s">
        <v>18</v>
      </c>
      <c r="C16" s="91"/>
      <c r="D16" s="60">
        <v>410000</v>
      </c>
      <c r="E16" s="35"/>
      <c r="F16" s="36">
        <f t="shared" si="0"/>
        <v>0.33198380566801616</v>
      </c>
      <c r="G16" s="35"/>
      <c r="H16" s="37" t="s">
        <v>23</v>
      </c>
      <c r="I16" s="60">
        <v>12851468</v>
      </c>
      <c r="J16" s="8"/>
      <c r="K16" s="9">
        <f t="shared" si="1"/>
        <v>10.406046963562753</v>
      </c>
      <c r="L16" s="8"/>
    </row>
    <row r="17" spans="2:12" ht="18.75" customHeight="1">
      <c r="B17" s="90" t="s">
        <v>20</v>
      </c>
      <c r="C17" s="91"/>
      <c r="D17" s="60">
        <v>67655</v>
      </c>
      <c r="E17" s="35"/>
      <c r="F17" s="36">
        <f t="shared" si="0"/>
        <v>0.05478137651821863</v>
      </c>
      <c r="G17" s="35"/>
      <c r="H17" s="37" t="s">
        <v>25</v>
      </c>
      <c r="I17" s="60">
        <v>75000</v>
      </c>
      <c r="J17" s="8"/>
      <c r="K17" s="9">
        <f t="shared" si="1"/>
        <v>0.06072874493927126</v>
      </c>
      <c r="L17" s="8"/>
    </row>
    <row r="18" spans="2:12" ht="18.75" customHeight="1">
      <c r="B18" s="90" t="s">
        <v>22</v>
      </c>
      <c r="C18" s="91"/>
      <c r="D18" s="60">
        <v>2063394</v>
      </c>
      <c r="E18" s="35"/>
      <c r="F18" s="36">
        <f t="shared" si="0"/>
        <v>1.6707643724696357</v>
      </c>
      <c r="G18" s="35"/>
      <c r="H18" s="37" t="s">
        <v>27</v>
      </c>
      <c r="I18" s="60">
        <v>6170220</v>
      </c>
      <c r="J18" s="8"/>
      <c r="K18" s="9">
        <f t="shared" si="1"/>
        <v>4.99612955465587</v>
      </c>
      <c r="L18" s="8"/>
    </row>
    <row r="19" spans="2:12" ht="18.75" customHeight="1">
      <c r="B19" s="90" t="s">
        <v>24</v>
      </c>
      <c r="C19" s="91"/>
      <c r="D19" s="60">
        <v>1913503</v>
      </c>
      <c r="E19" s="35"/>
      <c r="F19" s="36">
        <f t="shared" si="0"/>
        <v>1.5493951417004048</v>
      </c>
      <c r="G19" s="35"/>
      <c r="H19" s="37" t="s">
        <v>29</v>
      </c>
      <c r="I19" s="60">
        <v>2</v>
      </c>
      <c r="J19" s="8"/>
      <c r="K19" s="9">
        <f t="shared" si="1"/>
        <v>1.6194331983805669E-06</v>
      </c>
      <c r="L19" s="8"/>
    </row>
    <row r="20" spans="2:12" ht="18.75" customHeight="1">
      <c r="B20" s="90" t="s">
        <v>26</v>
      </c>
      <c r="C20" s="91"/>
      <c r="D20" s="60">
        <v>15690496</v>
      </c>
      <c r="E20" s="35"/>
      <c r="F20" s="36">
        <f t="shared" si="0"/>
        <v>12.704855060728745</v>
      </c>
      <c r="G20" s="35"/>
      <c r="H20" s="37" t="s">
        <v>31</v>
      </c>
      <c r="I20" s="60">
        <v>100000</v>
      </c>
      <c r="J20" s="8"/>
      <c r="K20" s="9">
        <f t="shared" si="1"/>
        <v>0.08097165991902834</v>
      </c>
      <c r="L20" s="8"/>
    </row>
    <row r="21" spans="2:12" ht="18.75" customHeight="1">
      <c r="B21" s="90" t="s">
        <v>28</v>
      </c>
      <c r="C21" s="91"/>
      <c r="D21" s="60">
        <v>7435257</v>
      </c>
      <c r="E21" s="35"/>
      <c r="F21" s="36">
        <f t="shared" si="0"/>
        <v>6.020451012145749</v>
      </c>
      <c r="G21" s="35"/>
      <c r="H21" s="37"/>
      <c r="I21" s="54"/>
      <c r="J21" s="8"/>
      <c r="K21" s="9"/>
      <c r="L21" s="8"/>
    </row>
    <row r="22" spans="2:12" ht="18.75" customHeight="1">
      <c r="B22" s="90" t="s">
        <v>30</v>
      </c>
      <c r="C22" s="91"/>
      <c r="D22" s="60">
        <v>690518</v>
      </c>
      <c r="E22" s="35"/>
      <c r="F22" s="36">
        <f t="shared" si="0"/>
        <v>0.559123886639676</v>
      </c>
      <c r="G22" s="35"/>
      <c r="H22" s="37"/>
      <c r="I22" s="54"/>
      <c r="J22" s="8"/>
      <c r="K22" s="9"/>
      <c r="L22" s="8"/>
    </row>
    <row r="23" spans="2:12" ht="18.75" customHeight="1">
      <c r="B23" s="90" t="s">
        <v>32</v>
      </c>
      <c r="C23" s="91"/>
      <c r="D23" s="60">
        <v>72026</v>
      </c>
      <c r="E23" s="35"/>
      <c r="F23" s="36">
        <f t="shared" si="0"/>
        <v>0.05832064777327935</v>
      </c>
      <c r="G23" s="35"/>
      <c r="H23" s="37"/>
      <c r="I23" s="54"/>
      <c r="J23" s="8"/>
      <c r="K23" s="9"/>
      <c r="L23" s="8"/>
    </row>
    <row r="24" spans="2:12" ht="18.75" customHeight="1">
      <c r="B24" s="90" t="s">
        <v>33</v>
      </c>
      <c r="C24" s="91"/>
      <c r="D24" s="60">
        <v>6887354</v>
      </c>
      <c r="E24" s="35"/>
      <c r="F24" s="36">
        <f>D24/$D$28*100</f>
        <v>5.576804858299595</v>
      </c>
      <c r="G24" s="35"/>
      <c r="H24" s="37"/>
      <c r="I24" s="54"/>
      <c r="J24" s="8"/>
      <c r="K24" s="9"/>
      <c r="L24" s="8"/>
    </row>
    <row r="25" spans="2:12" ht="18.75" customHeight="1">
      <c r="B25" s="90" t="s">
        <v>34</v>
      </c>
      <c r="C25" s="91"/>
      <c r="D25" s="60">
        <v>1</v>
      </c>
      <c r="E25" s="35"/>
      <c r="F25" s="36">
        <f t="shared" si="0"/>
        <v>8.097165991902834E-07</v>
      </c>
      <c r="G25" s="35"/>
      <c r="H25" s="37"/>
      <c r="I25" s="54"/>
      <c r="J25" s="8"/>
      <c r="K25" s="9"/>
      <c r="L25" s="8"/>
    </row>
    <row r="26" spans="2:12" ht="18.75" customHeight="1">
      <c r="B26" s="90" t="s">
        <v>35</v>
      </c>
      <c r="C26" s="91"/>
      <c r="D26" s="60">
        <v>4082733</v>
      </c>
      <c r="E26" s="35"/>
      <c r="F26" s="36">
        <f t="shared" si="0"/>
        <v>3.3058566801619436</v>
      </c>
      <c r="G26" s="35"/>
      <c r="H26" s="37"/>
      <c r="I26" s="54"/>
      <c r="J26" s="8"/>
      <c r="K26" s="9"/>
      <c r="L26" s="8"/>
    </row>
    <row r="27" spans="2:12" ht="18.75" customHeight="1">
      <c r="B27" s="90" t="s">
        <v>36</v>
      </c>
      <c r="C27" s="91"/>
      <c r="D27" s="60">
        <v>4987000</v>
      </c>
      <c r="E27" s="35"/>
      <c r="F27" s="36">
        <f t="shared" si="0"/>
        <v>4.038056680161943</v>
      </c>
      <c r="G27" s="35"/>
      <c r="H27" s="37"/>
      <c r="I27" s="54"/>
      <c r="J27" s="8"/>
      <c r="K27" s="9"/>
      <c r="L27" s="8"/>
    </row>
    <row r="28" spans="2:12" s="6" customFormat="1" ht="18.75" customHeight="1" thickBot="1">
      <c r="B28" s="92" t="s">
        <v>37</v>
      </c>
      <c r="C28" s="93"/>
      <c r="D28" s="61">
        <f>+SUM(D7:D27)</f>
        <v>123500000</v>
      </c>
      <c r="E28" s="38"/>
      <c r="F28" s="39">
        <v>100</v>
      </c>
      <c r="G28" s="38"/>
      <c r="H28" s="40" t="s">
        <v>38</v>
      </c>
      <c r="I28" s="61">
        <f>+SUM(I7:I27)</f>
        <v>123500000</v>
      </c>
      <c r="J28" s="11"/>
      <c r="K28" s="12">
        <v>100</v>
      </c>
      <c r="L28" s="11"/>
    </row>
    <row r="29" spans="2:12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3.5">
      <c r="B30" s="8" t="s">
        <v>64</v>
      </c>
      <c r="C30" s="29"/>
      <c r="D30" s="29"/>
      <c r="E30" s="8"/>
      <c r="F30" s="8"/>
      <c r="G30" s="8"/>
      <c r="H30" s="8"/>
      <c r="I30" s="8"/>
      <c r="J30" s="8"/>
      <c r="K30" s="8"/>
      <c r="L30" s="32" t="s">
        <v>83</v>
      </c>
    </row>
    <row r="31" spans="2:12" ht="4.5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8.75" customHeight="1">
      <c r="B32" s="94" t="s">
        <v>63</v>
      </c>
      <c r="C32" s="94"/>
      <c r="D32" s="94"/>
      <c r="E32" s="94"/>
      <c r="F32" s="94"/>
      <c r="G32" s="95"/>
      <c r="H32" s="103" t="s">
        <v>65</v>
      </c>
      <c r="I32" s="94"/>
      <c r="J32" s="94"/>
      <c r="K32" s="94"/>
      <c r="L32" s="94"/>
    </row>
    <row r="33" spans="2:12" ht="18.75" customHeight="1">
      <c r="B33" s="96" t="s">
        <v>60</v>
      </c>
      <c r="C33" s="97"/>
      <c r="D33" s="98" t="s">
        <v>40</v>
      </c>
      <c r="E33" s="97"/>
      <c r="F33" s="13" t="s">
        <v>1</v>
      </c>
      <c r="G33" s="14"/>
      <c r="H33" s="15" t="s">
        <v>62</v>
      </c>
      <c r="I33" s="13" t="s">
        <v>40</v>
      </c>
      <c r="J33" s="14"/>
      <c r="K33" s="13" t="s">
        <v>1</v>
      </c>
      <c r="L33" s="14"/>
    </row>
    <row r="34" spans="2:12" ht="18.75" customHeight="1">
      <c r="B34" s="99" t="s">
        <v>55</v>
      </c>
      <c r="C34" s="16" t="s">
        <v>3</v>
      </c>
      <c r="D34" s="60">
        <f>+D7</f>
        <v>69441793</v>
      </c>
      <c r="E34" s="35" t="s">
        <v>4</v>
      </c>
      <c r="F34" s="36">
        <f>F7</f>
        <v>56.22817246963563</v>
      </c>
      <c r="G34" s="35" t="s">
        <v>5</v>
      </c>
      <c r="H34" s="37" t="s">
        <v>41</v>
      </c>
      <c r="I34" s="63">
        <v>19980049</v>
      </c>
      <c r="J34" s="8" t="s">
        <v>4</v>
      </c>
      <c r="K34" s="9">
        <f>I34/$I$57*100</f>
        <v>16.178177327935224</v>
      </c>
      <c r="L34" s="8" t="s">
        <v>5</v>
      </c>
    </row>
    <row r="35" spans="2:12" ht="18.75" customHeight="1">
      <c r="B35" s="100"/>
      <c r="C35" s="16" t="s">
        <v>22</v>
      </c>
      <c r="D35" s="60">
        <f>+D18</f>
        <v>2063394</v>
      </c>
      <c r="E35" s="35"/>
      <c r="F35" s="36">
        <f>F18</f>
        <v>1.6707643724696357</v>
      </c>
      <c r="G35" s="35"/>
      <c r="H35" s="37" t="s">
        <v>42</v>
      </c>
      <c r="I35" s="63">
        <v>22750069</v>
      </c>
      <c r="J35" s="8"/>
      <c r="K35" s="9">
        <f aca="true" t="shared" si="2" ref="K35:K47">I35/$I$57*100</f>
        <v>18.421108502024293</v>
      </c>
      <c r="L35" s="8"/>
    </row>
    <row r="36" spans="2:12" ht="18.75" customHeight="1">
      <c r="B36" s="100"/>
      <c r="C36" s="16" t="s">
        <v>24</v>
      </c>
      <c r="D36" s="60">
        <f>+D19</f>
        <v>1913503</v>
      </c>
      <c r="E36" s="35"/>
      <c r="F36" s="36">
        <f>F19</f>
        <v>1.5493951417004048</v>
      </c>
      <c r="G36" s="35"/>
      <c r="H36" s="37" t="s">
        <v>43</v>
      </c>
      <c r="I36" s="63">
        <v>885183</v>
      </c>
      <c r="J36" s="8"/>
      <c r="K36" s="9">
        <f>I36/$I$57*100</f>
        <v>0.7167473684210527</v>
      </c>
      <c r="L36" s="8"/>
    </row>
    <row r="37" spans="2:12" ht="18.75" customHeight="1">
      <c r="B37" s="100"/>
      <c r="C37" s="16" t="s">
        <v>30</v>
      </c>
      <c r="D37" s="60">
        <f>+D22</f>
        <v>690518</v>
      </c>
      <c r="E37" s="35"/>
      <c r="F37" s="36">
        <f>F22</f>
        <v>0.559123886639676</v>
      </c>
      <c r="G37" s="35"/>
      <c r="H37" s="37" t="s">
        <v>44</v>
      </c>
      <c r="I37" s="63">
        <v>28511912</v>
      </c>
      <c r="J37" s="8"/>
      <c r="K37" s="9">
        <f t="shared" si="2"/>
        <v>23.08656842105263</v>
      </c>
      <c r="L37" s="8"/>
    </row>
    <row r="38" spans="2:12" ht="18.75" customHeight="1">
      <c r="B38" s="100"/>
      <c r="C38" s="16" t="s">
        <v>32</v>
      </c>
      <c r="D38" s="60">
        <f>+D23</f>
        <v>72026</v>
      </c>
      <c r="E38" s="35"/>
      <c r="F38" s="36">
        <f>F23</f>
        <v>0.05832064777327935</v>
      </c>
      <c r="G38" s="35"/>
      <c r="H38" s="37" t="s">
        <v>45</v>
      </c>
      <c r="I38" s="63">
        <v>11917256</v>
      </c>
      <c r="J38" s="8"/>
      <c r="K38" s="9">
        <f t="shared" si="2"/>
        <v>9.6496</v>
      </c>
      <c r="L38" s="8"/>
    </row>
    <row r="39" spans="2:12" ht="18.75" customHeight="1">
      <c r="B39" s="100"/>
      <c r="C39" s="16" t="s">
        <v>33</v>
      </c>
      <c r="D39" s="60">
        <f>+D24</f>
        <v>6887354</v>
      </c>
      <c r="E39" s="35"/>
      <c r="F39" s="36">
        <f>F24</f>
        <v>5.576804858299595</v>
      </c>
      <c r="G39" s="35"/>
      <c r="H39" s="37" t="s">
        <v>46</v>
      </c>
      <c r="I39" s="63">
        <v>20734946</v>
      </c>
      <c r="J39" s="8"/>
      <c r="K39" s="9">
        <f>I39/$I$57*100</f>
        <v>16.78942995951417</v>
      </c>
      <c r="L39" s="17"/>
    </row>
    <row r="40" spans="2:12" ht="18.75" customHeight="1">
      <c r="B40" s="100"/>
      <c r="C40" s="16" t="s">
        <v>34</v>
      </c>
      <c r="D40" s="60">
        <v>1</v>
      </c>
      <c r="E40" s="35"/>
      <c r="F40" s="36">
        <f>F25</f>
        <v>8.097165991902834E-07</v>
      </c>
      <c r="G40" s="35"/>
      <c r="H40" s="37" t="s">
        <v>47</v>
      </c>
      <c r="I40" s="63">
        <v>75000</v>
      </c>
      <c r="J40" s="8"/>
      <c r="K40" s="9">
        <f t="shared" si="2"/>
        <v>0.06072874493927126</v>
      </c>
      <c r="L40" s="17"/>
    </row>
    <row r="41" spans="2:12" ht="18.75" customHeight="1">
      <c r="B41" s="100"/>
      <c r="C41" s="16" t="s">
        <v>35</v>
      </c>
      <c r="D41" s="60">
        <f>+D26</f>
        <v>4082733</v>
      </c>
      <c r="E41" s="35"/>
      <c r="F41" s="36">
        <f>F26</f>
        <v>3.3058566801619436</v>
      </c>
      <c r="G41" s="35"/>
      <c r="H41" s="37" t="s">
        <v>48</v>
      </c>
      <c r="I41" s="64">
        <v>0</v>
      </c>
      <c r="J41" s="8"/>
      <c r="K41" s="9">
        <f t="shared" si="2"/>
        <v>0</v>
      </c>
      <c r="L41" s="17"/>
    </row>
    <row r="42" spans="2:12" ht="18.75" customHeight="1">
      <c r="B42" s="101"/>
      <c r="C42" s="18" t="s">
        <v>57</v>
      </c>
      <c r="D42" s="62">
        <f>+SUM(D34:D41)</f>
        <v>85151322</v>
      </c>
      <c r="E42" s="46"/>
      <c r="F42" s="20">
        <f>SUM(F34:F41)+0.1</f>
        <v>69.04843886639675</v>
      </c>
      <c r="G42" s="48"/>
      <c r="H42" s="37" t="s">
        <v>27</v>
      </c>
      <c r="I42" s="63">
        <v>6170220</v>
      </c>
      <c r="J42" s="8"/>
      <c r="K42" s="9">
        <f t="shared" si="2"/>
        <v>4.99612955465587</v>
      </c>
      <c r="L42" s="17"/>
    </row>
    <row r="43" spans="2:12" ht="18.75" customHeight="1">
      <c r="B43" s="99" t="s">
        <v>56</v>
      </c>
      <c r="C43" s="16" t="s">
        <v>7</v>
      </c>
      <c r="D43" s="60">
        <f>+D8</f>
        <v>947000</v>
      </c>
      <c r="E43" s="35"/>
      <c r="F43" s="36">
        <f aca="true" t="shared" si="3" ref="F43:F52">F8</f>
        <v>0.7668016194331984</v>
      </c>
      <c r="G43" s="35"/>
      <c r="H43" s="37" t="s">
        <v>49</v>
      </c>
      <c r="I43" s="63">
        <v>73101</v>
      </c>
      <c r="J43" s="8"/>
      <c r="K43" s="9">
        <f t="shared" si="2"/>
        <v>0.05919109311740891</v>
      </c>
      <c r="L43" s="17"/>
    </row>
    <row r="44" spans="2:12" ht="18.75" customHeight="1">
      <c r="B44" s="100"/>
      <c r="C44" s="16" t="s">
        <v>9</v>
      </c>
      <c r="D44" s="60">
        <f>+D9</f>
        <v>106000</v>
      </c>
      <c r="E44" s="35"/>
      <c r="F44" s="36">
        <f t="shared" si="3"/>
        <v>0.08582995951417004</v>
      </c>
      <c r="G44" s="35"/>
      <c r="H44" s="37" t="s">
        <v>50</v>
      </c>
      <c r="I44" s="63">
        <v>580053</v>
      </c>
      <c r="J44" s="8"/>
      <c r="K44" s="9">
        <f t="shared" si="2"/>
        <v>0.4696785425101215</v>
      </c>
      <c r="L44" s="17"/>
    </row>
    <row r="45" spans="2:12" ht="18.75" customHeight="1">
      <c r="B45" s="100"/>
      <c r="C45" s="22" t="s">
        <v>53</v>
      </c>
      <c r="D45" s="60">
        <f>+D10</f>
        <v>414000</v>
      </c>
      <c r="E45" s="35"/>
      <c r="F45" s="36">
        <f t="shared" si="3"/>
        <v>0.33522267206477735</v>
      </c>
      <c r="G45" s="35"/>
      <c r="H45" s="37" t="s">
        <v>51</v>
      </c>
      <c r="I45" s="63">
        <v>933201</v>
      </c>
      <c r="J45" s="8"/>
      <c r="K45" s="9">
        <f>I45/$I$57*100-0.1</f>
        <v>0.6556283400809717</v>
      </c>
      <c r="L45" s="17"/>
    </row>
    <row r="46" spans="2:12" ht="18.75" customHeight="1">
      <c r="B46" s="100"/>
      <c r="C46" s="22" t="s">
        <v>54</v>
      </c>
      <c r="D46" s="60">
        <f aca="true" t="shared" si="4" ref="D46:D51">+D11</f>
        <v>363000</v>
      </c>
      <c r="E46" s="35"/>
      <c r="F46" s="36">
        <f t="shared" si="3"/>
        <v>0.3</v>
      </c>
      <c r="G46" s="35"/>
      <c r="H46" s="37" t="s">
        <v>52</v>
      </c>
      <c r="I46" s="63">
        <v>10789010</v>
      </c>
      <c r="J46" s="8"/>
      <c r="K46" s="9">
        <f t="shared" si="2"/>
        <v>8.73604048582996</v>
      </c>
      <c r="L46" s="17"/>
    </row>
    <row r="47" spans="2:12" ht="18.75" customHeight="1">
      <c r="B47" s="100"/>
      <c r="C47" s="16" t="s">
        <v>11</v>
      </c>
      <c r="D47" s="60">
        <f t="shared" si="4"/>
        <v>6961000</v>
      </c>
      <c r="E47" s="35"/>
      <c r="F47" s="36">
        <f t="shared" si="3"/>
        <v>5.636437246963562</v>
      </c>
      <c r="G47" s="35"/>
      <c r="H47" s="37" t="s">
        <v>31</v>
      </c>
      <c r="I47" s="63">
        <v>100000</v>
      </c>
      <c r="J47" s="8"/>
      <c r="K47" s="9">
        <f t="shared" si="2"/>
        <v>0.08097165991902834</v>
      </c>
      <c r="L47" s="17"/>
    </row>
    <row r="48" spans="2:12" ht="18.75" customHeight="1">
      <c r="B48" s="100"/>
      <c r="C48" s="16" t="s">
        <v>13</v>
      </c>
      <c r="D48" s="60">
        <f t="shared" si="4"/>
        <v>100000</v>
      </c>
      <c r="E48" s="35"/>
      <c r="F48" s="36">
        <f t="shared" si="3"/>
        <v>0.08097165991902834</v>
      </c>
      <c r="G48" s="35"/>
      <c r="H48" s="37"/>
      <c r="I48" s="54"/>
      <c r="J48" s="8"/>
      <c r="K48" s="9"/>
      <c r="L48" s="17"/>
    </row>
    <row r="49" spans="2:12" ht="18.75" customHeight="1">
      <c r="B49" s="100"/>
      <c r="C49" s="16" t="s">
        <v>16</v>
      </c>
      <c r="D49" s="60">
        <f t="shared" si="4"/>
        <v>547000</v>
      </c>
      <c r="E49" s="35"/>
      <c r="F49" s="36">
        <f t="shared" si="3"/>
        <v>0.442914979757085</v>
      </c>
      <c r="G49" s="35"/>
      <c r="H49" s="37"/>
      <c r="I49" s="54"/>
      <c r="J49" s="8"/>
      <c r="K49" s="9"/>
      <c r="L49" s="17"/>
    </row>
    <row r="50" spans="2:12" ht="18.75" customHeight="1">
      <c r="B50" s="100"/>
      <c r="C50" s="16" t="s">
        <v>39</v>
      </c>
      <c r="D50" s="60">
        <f t="shared" si="4"/>
        <v>320270</v>
      </c>
      <c r="E50" s="35"/>
      <c r="F50" s="36">
        <f t="shared" si="3"/>
        <v>0.2593279352226721</v>
      </c>
      <c r="G50" s="35"/>
      <c r="H50" s="50"/>
      <c r="I50" s="54"/>
      <c r="J50" s="8"/>
      <c r="K50" s="9"/>
      <c r="L50" s="17"/>
    </row>
    <row r="51" spans="2:12" ht="18.75" customHeight="1">
      <c r="B51" s="100"/>
      <c r="C51" s="16" t="s">
        <v>18</v>
      </c>
      <c r="D51" s="60">
        <f t="shared" si="4"/>
        <v>410000</v>
      </c>
      <c r="E51" s="35"/>
      <c r="F51" s="36">
        <f t="shared" si="3"/>
        <v>0.33198380566801616</v>
      </c>
      <c r="G51" s="35"/>
      <c r="H51" s="50"/>
      <c r="I51" s="54"/>
      <c r="J51" s="8"/>
      <c r="K51" s="9"/>
      <c r="L51" s="17"/>
    </row>
    <row r="52" spans="2:12" ht="18.75" customHeight="1">
      <c r="B52" s="100"/>
      <c r="C52" s="16" t="s">
        <v>20</v>
      </c>
      <c r="D52" s="60">
        <f>+D17</f>
        <v>67655</v>
      </c>
      <c r="E52" s="35"/>
      <c r="F52" s="36">
        <f t="shared" si="3"/>
        <v>0.05478137651821863</v>
      </c>
      <c r="G52" s="35"/>
      <c r="H52" s="50"/>
      <c r="I52" s="54"/>
      <c r="J52" s="8"/>
      <c r="K52" s="9"/>
      <c r="L52" s="17"/>
    </row>
    <row r="53" spans="2:12" ht="18.75" customHeight="1">
      <c r="B53" s="100"/>
      <c r="C53" s="16" t="s">
        <v>26</v>
      </c>
      <c r="D53" s="60">
        <f>+D20</f>
        <v>15690496</v>
      </c>
      <c r="E53" s="35"/>
      <c r="F53" s="36">
        <f>F20</f>
        <v>12.704855060728745</v>
      </c>
      <c r="G53" s="35"/>
      <c r="H53" s="50"/>
      <c r="I53" s="54"/>
      <c r="J53" s="8"/>
      <c r="K53" s="9"/>
      <c r="L53" s="17"/>
    </row>
    <row r="54" spans="2:12" ht="18.75" customHeight="1">
      <c r="B54" s="100"/>
      <c r="C54" s="16" t="s">
        <v>28</v>
      </c>
      <c r="D54" s="60">
        <f>+D21</f>
        <v>7435257</v>
      </c>
      <c r="E54" s="35"/>
      <c r="F54" s="36">
        <f>F21</f>
        <v>6.020451012145749</v>
      </c>
      <c r="G54" s="35"/>
      <c r="H54" s="50"/>
      <c r="I54" s="54"/>
      <c r="J54" s="8"/>
      <c r="K54" s="9"/>
      <c r="L54" s="17"/>
    </row>
    <row r="55" spans="2:12" ht="18.75" customHeight="1">
      <c r="B55" s="100"/>
      <c r="C55" s="16" t="s">
        <v>36</v>
      </c>
      <c r="D55" s="60">
        <f>+D27</f>
        <v>4987000</v>
      </c>
      <c r="E55" s="35"/>
      <c r="F55" s="36">
        <f>F27</f>
        <v>4.038056680161943</v>
      </c>
      <c r="G55" s="35"/>
      <c r="H55" s="50"/>
      <c r="I55" s="54"/>
      <c r="J55" s="8"/>
      <c r="K55" s="9"/>
      <c r="L55" s="17"/>
    </row>
    <row r="56" spans="2:12" ht="18.75" customHeight="1">
      <c r="B56" s="101"/>
      <c r="C56" s="24" t="s">
        <v>57</v>
      </c>
      <c r="D56" s="62">
        <f>+SUM(D43:D55)</f>
        <v>38348678</v>
      </c>
      <c r="E56" s="46"/>
      <c r="F56" s="20">
        <f>SUM(F43:F55)-0.1</f>
        <v>30.957634008097166</v>
      </c>
      <c r="G56" s="48"/>
      <c r="H56" s="50"/>
      <c r="I56" s="54"/>
      <c r="J56" s="8"/>
      <c r="K56" s="9"/>
      <c r="L56" s="17"/>
    </row>
    <row r="57" spans="2:12" s="6" customFormat="1" ht="18.75" customHeight="1" thickBot="1">
      <c r="B57" s="105" t="s">
        <v>58</v>
      </c>
      <c r="C57" s="106"/>
      <c r="D57" s="61">
        <f>+D42+D56</f>
        <v>123500000</v>
      </c>
      <c r="E57" s="38"/>
      <c r="F57" s="39">
        <f>SUM(F56,F42)</f>
        <v>100.00607287449392</v>
      </c>
      <c r="G57" s="38"/>
      <c r="H57" s="51" t="s">
        <v>58</v>
      </c>
      <c r="I57" s="65">
        <f>+SUM(I34:I56)</f>
        <v>123500000</v>
      </c>
      <c r="J57" s="26"/>
      <c r="K57" s="27">
        <v>100</v>
      </c>
      <c r="L57" s="26"/>
    </row>
    <row r="58" spans="2:12" ht="4.5" customHeight="1">
      <c r="B58" s="3"/>
      <c r="C58" s="3"/>
      <c r="D58" s="5"/>
      <c r="E58" s="3"/>
      <c r="F58" s="4"/>
      <c r="G58" s="3"/>
      <c r="H58" s="3"/>
      <c r="I58" s="5"/>
      <c r="J58" s="3"/>
      <c r="K58" s="4"/>
      <c r="L58" s="3"/>
    </row>
    <row r="59" ht="13.5">
      <c r="B59" s="31" t="s">
        <v>66</v>
      </c>
    </row>
    <row r="60" ht="13.5">
      <c r="B60" s="31" t="s">
        <v>68</v>
      </c>
    </row>
  </sheetData>
  <sheetProtection/>
  <mergeCells count="37">
    <mergeCell ref="B33:C33"/>
    <mergeCell ref="D33:E33"/>
    <mergeCell ref="B34:B42"/>
    <mergeCell ref="B43:B56"/>
    <mergeCell ref="B57:C57"/>
    <mergeCell ref="B25:C25"/>
    <mergeCell ref="B26:C26"/>
    <mergeCell ref="B27:C27"/>
    <mergeCell ref="B28:C28"/>
    <mergeCell ref="B32:G32"/>
    <mergeCell ref="H32:L32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L1"/>
    <mergeCell ref="B5:G5"/>
    <mergeCell ref="H5:L5"/>
    <mergeCell ref="B6:C6"/>
    <mergeCell ref="D6:E6"/>
    <mergeCell ref="F6:G6"/>
    <mergeCell ref="I6:J6"/>
    <mergeCell ref="K6:L6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  <ignoredErrors>
    <ignoredError sqref="K4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0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I37" sqref="I37"/>
    </sheetView>
  </sheetViews>
  <sheetFormatPr defaultColWidth="8.59765625" defaultRowHeight="15"/>
  <cols>
    <col min="1" max="1" width="1.59765625" style="8" customWidth="1"/>
    <col min="2" max="2" width="2.59765625" style="8" customWidth="1"/>
    <col min="3" max="3" width="23.5" style="8" bestFit="1" customWidth="1"/>
    <col min="4" max="4" width="14.69921875" style="8" customWidth="1"/>
    <col min="5" max="5" width="4.19921875" style="8" customWidth="1"/>
    <col min="6" max="6" width="8.09765625" style="8" customWidth="1"/>
    <col min="7" max="7" width="2.69921875" style="8" customWidth="1"/>
    <col min="8" max="8" width="23.5" style="8" customWidth="1"/>
    <col min="9" max="9" width="14" style="8" customWidth="1"/>
    <col min="10" max="10" width="4.19921875" style="8" customWidth="1"/>
    <col min="11" max="11" width="7.59765625" style="8" customWidth="1"/>
    <col min="12" max="12" width="2.69921875" style="8" customWidth="1"/>
    <col min="13" max="16384" width="8.59765625" style="8" customWidth="1"/>
  </cols>
  <sheetData>
    <row r="1" spans="2:12" ht="24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4.5" customHeight="1"/>
    <row r="3" spans="2:12" ht="13.5">
      <c r="B3" s="8" t="s">
        <v>0</v>
      </c>
      <c r="L3" s="76" t="s">
        <v>82</v>
      </c>
    </row>
    <row r="4" spans="3:12" ht="4.5" customHeight="1" thickBot="1">
      <c r="C4" s="17"/>
      <c r="D4" s="17"/>
      <c r="E4" s="17"/>
      <c r="F4" s="17"/>
      <c r="G4" s="17"/>
      <c r="H4" s="30"/>
      <c r="I4" s="30"/>
      <c r="J4" s="30"/>
      <c r="K4" s="30"/>
      <c r="L4" s="30"/>
    </row>
    <row r="5" spans="2:12" ht="18.75" customHeight="1">
      <c r="B5" s="94" t="s">
        <v>63</v>
      </c>
      <c r="C5" s="94"/>
      <c r="D5" s="94"/>
      <c r="E5" s="94"/>
      <c r="F5" s="94"/>
      <c r="G5" s="95"/>
      <c r="H5" s="103" t="s">
        <v>65</v>
      </c>
      <c r="I5" s="94"/>
      <c r="J5" s="94"/>
      <c r="K5" s="94"/>
      <c r="L5" s="94"/>
    </row>
    <row r="6" spans="2:12" ht="18.75" customHeight="1">
      <c r="B6" s="96" t="s">
        <v>60</v>
      </c>
      <c r="C6" s="97"/>
      <c r="D6" s="98" t="s">
        <v>61</v>
      </c>
      <c r="E6" s="97"/>
      <c r="F6" s="98" t="s">
        <v>1</v>
      </c>
      <c r="G6" s="104"/>
      <c r="H6" s="15" t="s">
        <v>62</v>
      </c>
      <c r="I6" s="98" t="s">
        <v>2</v>
      </c>
      <c r="J6" s="97"/>
      <c r="K6" s="98" t="s">
        <v>1</v>
      </c>
      <c r="L6" s="96"/>
    </row>
    <row r="7" spans="2:12" ht="18.75" customHeight="1">
      <c r="B7" s="88" t="s">
        <v>3</v>
      </c>
      <c r="C7" s="89"/>
      <c r="D7" s="7">
        <v>68552727</v>
      </c>
      <c r="E7" s="8" t="s">
        <v>4</v>
      </c>
      <c r="F7" s="9">
        <f>D7/$D$28*100</f>
        <v>55.59831873479318</v>
      </c>
      <c r="G7" s="8" t="s">
        <v>5</v>
      </c>
      <c r="H7" s="10" t="s">
        <v>6</v>
      </c>
      <c r="I7" s="7">
        <v>694200</v>
      </c>
      <c r="J7" s="8" t="s">
        <v>4</v>
      </c>
      <c r="K7" s="9">
        <f>I7/$I$28*100</f>
        <v>0.5630170316301703</v>
      </c>
      <c r="L7" s="8" t="s">
        <v>5</v>
      </c>
    </row>
    <row r="8" spans="2:11" ht="18.75" customHeight="1">
      <c r="B8" s="90" t="s">
        <v>7</v>
      </c>
      <c r="C8" s="91"/>
      <c r="D8" s="7">
        <v>860000</v>
      </c>
      <c r="F8" s="9">
        <f aca="true" t="shared" si="0" ref="F8:F27">D8/$D$28*100</f>
        <v>0.6974858069748581</v>
      </c>
      <c r="H8" s="10" t="s">
        <v>8</v>
      </c>
      <c r="I8" s="7">
        <v>11420478</v>
      </c>
      <c r="K8" s="9">
        <f aca="true" t="shared" si="1" ref="K8:K20">I8/$I$28*100</f>
        <v>9.262350364963504</v>
      </c>
    </row>
    <row r="9" spans="2:11" ht="18.75" customHeight="1">
      <c r="B9" s="90" t="s">
        <v>9</v>
      </c>
      <c r="C9" s="91"/>
      <c r="D9" s="7">
        <v>53000</v>
      </c>
      <c r="F9" s="9">
        <f t="shared" si="0"/>
        <v>0.042984590429845905</v>
      </c>
      <c r="H9" s="10" t="s">
        <v>10</v>
      </c>
      <c r="I9" s="7">
        <v>48090477</v>
      </c>
      <c r="K9" s="9">
        <f t="shared" si="1"/>
        <v>39.002819951338196</v>
      </c>
    </row>
    <row r="10" spans="2:11" ht="18.75" customHeight="1">
      <c r="B10" s="90" t="s">
        <v>53</v>
      </c>
      <c r="C10" s="91"/>
      <c r="D10" s="7">
        <v>420000</v>
      </c>
      <c r="F10" s="9">
        <f>D10/$D$28*100</f>
        <v>0.34063260340632606</v>
      </c>
      <c r="H10" s="10" t="s">
        <v>12</v>
      </c>
      <c r="I10" s="7">
        <v>12883836</v>
      </c>
      <c r="K10" s="9">
        <f t="shared" si="1"/>
        <v>10.449177615571777</v>
      </c>
    </row>
    <row r="11" spans="2:11" ht="18.75" customHeight="1">
      <c r="B11" s="90" t="s">
        <v>54</v>
      </c>
      <c r="C11" s="91"/>
      <c r="D11" s="7">
        <v>340000</v>
      </c>
      <c r="F11" s="9">
        <v>0.4</v>
      </c>
      <c r="H11" s="10" t="s">
        <v>14</v>
      </c>
      <c r="I11" s="7">
        <v>132791</v>
      </c>
      <c r="K11" s="9">
        <f t="shared" si="1"/>
        <v>0.10769748580697486</v>
      </c>
    </row>
    <row r="12" spans="2:11" ht="18.75" customHeight="1">
      <c r="B12" s="90" t="s">
        <v>11</v>
      </c>
      <c r="C12" s="91"/>
      <c r="D12" s="7">
        <v>6680000</v>
      </c>
      <c r="F12" s="9">
        <f t="shared" si="0"/>
        <v>5.417680454176804</v>
      </c>
      <c r="H12" s="10" t="s">
        <v>15</v>
      </c>
      <c r="I12" s="7">
        <v>1633079</v>
      </c>
      <c r="K12" s="9">
        <f t="shared" si="1"/>
        <v>1.3244760746147606</v>
      </c>
    </row>
    <row r="13" spans="2:11" ht="18.75" customHeight="1">
      <c r="B13" s="90" t="s">
        <v>13</v>
      </c>
      <c r="C13" s="91"/>
      <c r="D13" s="7">
        <v>100000</v>
      </c>
      <c r="F13" s="9">
        <f t="shared" si="0"/>
        <v>0.08110300081103002</v>
      </c>
      <c r="H13" s="10" t="s">
        <v>17</v>
      </c>
      <c r="I13" s="7">
        <v>2585909</v>
      </c>
      <c r="K13" s="9">
        <f t="shared" si="1"/>
        <v>2.097249797242498</v>
      </c>
    </row>
    <row r="14" spans="2:11" ht="18.75" customHeight="1">
      <c r="B14" s="90" t="s">
        <v>16</v>
      </c>
      <c r="C14" s="91"/>
      <c r="D14" s="7">
        <v>540000</v>
      </c>
      <c r="F14" s="9">
        <f t="shared" si="0"/>
        <v>0.43795620437956206</v>
      </c>
      <c r="H14" s="10" t="s">
        <v>19</v>
      </c>
      <c r="I14" s="7">
        <v>22130679</v>
      </c>
      <c r="K14" s="9">
        <f t="shared" si="1"/>
        <v>17.948644768856447</v>
      </c>
    </row>
    <row r="15" spans="2:11" ht="18.75" customHeight="1">
      <c r="B15" s="90" t="s">
        <v>39</v>
      </c>
      <c r="C15" s="91"/>
      <c r="D15" s="7">
        <v>295215</v>
      </c>
      <c r="F15" s="9">
        <f t="shared" si="0"/>
        <v>0.23942822384428225</v>
      </c>
      <c r="H15" s="10" t="s">
        <v>21</v>
      </c>
      <c r="I15" s="7">
        <v>4830700</v>
      </c>
      <c r="K15" s="9">
        <f t="shared" si="1"/>
        <v>3.9178426601784264</v>
      </c>
    </row>
    <row r="16" spans="2:11" ht="18.75" customHeight="1">
      <c r="B16" s="90" t="s">
        <v>18</v>
      </c>
      <c r="C16" s="91"/>
      <c r="D16" s="7">
        <v>610000</v>
      </c>
      <c r="F16" s="9">
        <f t="shared" si="0"/>
        <v>0.49472830494728304</v>
      </c>
      <c r="H16" s="10" t="s">
        <v>23</v>
      </c>
      <c r="I16" s="7">
        <v>12420965</v>
      </c>
      <c r="K16" s="9">
        <f t="shared" si="1"/>
        <v>10.073775344687753</v>
      </c>
    </row>
    <row r="17" spans="2:11" ht="18.75" customHeight="1">
      <c r="B17" s="90" t="s">
        <v>20</v>
      </c>
      <c r="C17" s="91"/>
      <c r="D17" s="7">
        <v>67748</v>
      </c>
      <c r="F17" s="9">
        <f t="shared" si="0"/>
        <v>0.05494566098945661</v>
      </c>
      <c r="H17" s="10" t="s">
        <v>25</v>
      </c>
      <c r="I17" s="7">
        <v>75000</v>
      </c>
      <c r="K17" s="9">
        <f t="shared" si="1"/>
        <v>0.06082725060827251</v>
      </c>
    </row>
    <row r="18" spans="2:11" ht="18.75" customHeight="1">
      <c r="B18" s="90" t="s">
        <v>22</v>
      </c>
      <c r="C18" s="91"/>
      <c r="D18" s="7">
        <v>2277011</v>
      </c>
      <c r="F18" s="9">
        <f t="shared" si="0"/>
        <v>1.8467242497972425</v>
      </c>
      <c r="H18" s="10" t="s">
        <v>27</v>
      </c>
      <c r="I18" s="7">
        <v>6301884</v>
      </c>
      <c r="K18" s="9">
        <f t="shared" si="1"/>
        <v>5.11101703163017</v>
      </c>
    </row>
    <row r="19" spans="2:11" ht="18.75" customHeight="1">
      <c r="B19" s="90" t="s">
        <v>24</v>
      </c>
      <c r="C19" s="91"/>
      <c r="D19" s="7">
        <v>1883507</v>
      </c>
      <c r="F19" s="9">
        <f t="shared" si="0"/>
        <v>1.527580697485807</v>
      </c>
      <c r="H19" s="10" t="s">
        <v>29</v>
      </c>
      <c r="I19" s="7">
        <v>2</v>
      </c>
      <c r="K19" s="9">
        <f t="shared" si="1"/>
        <v>1.6220600162206001E-06</v>
      </c>
    </row>
    <row r="20" spans="2:11" ht="18.75" customHeight="1">
      <c r="B20" s="90" t="s">
        <v>26</v>
      </c>
      <c r="C20" s="91"/>
      <c r="D20" s="7">
        <v>15748924</v>
      </c>
      <c r="F20" s="9">
        <f t="shared" si="0"/>
        <v>12.772849959448498</v>
      </c>
      <c r="H20" s="10" t="s">
        <v>31</v>
      </c>
      <c r="I20" s="7">
        <v>100000</v>
      </c>
      <c r="K20" s="9">
        <f t="shared" si="1"/>
        <v>0.08110300081103002</v>
      </c>
    </row>
    <row r="21" spans="2:11" ht="18.75" customHeight="1">
      <c r="B21" s="90" t="s">
        <v>28</v>
      </c>
      <c r="C21" s="91"/>
      <c r="D21" s="7">
        <v>7433366</v>
      </c>
      <c r="F21" s="9">
        <f t="shared" si="0"/>
        <v>6.028682887266829</v>
      </c>
      <c r="H21" s="10"/>
      <c r="I21" s="7"/>
      <c r="K21" s="9"/>
    </row>
    <row r="22" spans="2:11" ht="18.75" customHeight="1">
      <c r="B22" s="90" t="s">
        <v>30</v>
      </c>
      <c r="C22" s="91"/>
      <c r="D22" s="7">
        <v>741644</v>
      </c>
      <c r="F22" s="9">
        <f t="shared" si="0"/>
        <v>0.6014955393349554</v>
      </c>
      <c r="H22" s="10"/>
      <c r="I22" s="7"/>
      <c r="K22" s="9"/>
    </row>
    <row r="23" spans="2:11" ht="18.75" customHeight="1">
      <c r="B23" s="90" t="s">
        <v>32</v>
      </c>
      <c r="C23" s="91"/>
      <c r="D23" s="7">
        <v>70886</v>
      </c>
      <c r="F23" s="9">
        <f t="shared" si="0"/>
        <v>0.05749067315490673</v>
      </c>
      <c r="H23" s="10"/>
      <c r="I23" s="7"/>
      <c r="K23" s="9"/>
    </row>
    <row r="24" spans="2:11" ht="18.75" customHeight="1">
      <c r="B24" s="90" t="s">
        <v>33</v>
      </c>
      <c r="C24" s="91"/>
      <c r="D24" s="7">
        <v>6230627</v>
      </c>
      <c r="F24" s="9">
        <f>D24/$D$28*100</f>
        <v>5.053225466342255</v>
      </c>
      <c r="H24" s="10"/>
      <c r="I24" s="7"/>
      <c r="K24" s="9"/>
    </row>
    <row r="25" spans="2:11" ht="18.75" customHeight="1">
      <c r="B25" s="90" t="s">
        <v>34</v>
      </c>
      <c r="C25" s="91"/>
      <c r="D25" s="7">
        <v>1</v>
      </c>
      <c r="F25" s="9">
        <f t="shared" si="0"/>
        <v>8.110300081103001E-07</v>
      </c>
      <c r="H25" s="10"/>
      <c r="I25" s="7"/>
      <c r="K25" s="9"/>
    </row>
    <row r="26" spans="2:11" ht="18.75" customHeight="1">
      <c r="B26" s="90" t="s">
        <v>35</v>
      </c>
      <c r="C26" s="91"/>
      <c r="D26" s="7">
        <v>4185344</v>
      </c>
      <c r="F26" s="9">
        <f t="shared" si="0"/>
        <v>3.3944395782643957</v>
      </c>
      <c r="H26" s="10"/>
      <c r="I26" s="7"/>
      <c r="K26" s="9"/>
    </row>
    <row r="27" spans="2:11" ht="18.75" customHeight="1">
      <c r="B27" s="90" t="s">
        <v>36</v>
      </c>
      <c r="C27" s="91"/>
      <c r="D27" s="7">
        <v>6210000</v>
      </c>
      <c r="F27" s="9">
        <f t="shared" si="0"/>
        <v>5.036496350364963</v>
      </c>
      <c r="H27" s="10"/>
      <c r="I27" s="7"/>
      <c r="K27" s="9"/>
    </row>
    <row r="28" spans="2:12" s="29" customFormat="1" ht="18.75" customHeight="1" thickBot="1">
      <c r="B28" s="92" t="s">
        <v>37</v>
      </c>
      <c r="C28" s="93"/>
      <c r="D28" s="52">
        <f>+SUM(D7:D27)</f>
        <v>123300000</v>
      </c>
      <c r="E28" s="11"/>
      <c r="F28" s="12">
        <v>100</v>
      </c>
      <c r="G28" s="11"/>
      <c r="H28" s="53" t="s">
        <v>38</v>
      </c>
      <c r="I28" s="52">
        <f>+SUM(I7:I27)</f>
        <v>123300000</v>
      </c>
      <c r="J28" s="11"/>
      <c r="K28" s="12">
        <v>100</v>
      </c>
      <c r="L28" s="11"/>
    </row>
    <row r="30" spans="2:12" ht="13.5">
      <c r="B30" s="8" t="s">
        <v>64</v>
      </c>
      <c r="C30" s="29"/>
      <c r="D30" s="29"/>
      <c r="L30" s="76" t="s">
        <v>82</v>
      </c>
    </row>
    <row r="31" spans="2:12" ht="4.5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8.75" customHeight="1">
      <c r="B32" s="94" t="s">
        <v>63</v>
      </c>
      <c r="C32" s="94"/>
      <c r="D32" s="94"/>
      <c r="E32" s="94"/>
      <c r="F32" s="94"/>
      <c r="G32" s="95"/>
      <c r="H32" s="103" t="s">
        <v>65</v>
      </c>
      <c r="I32" s="94"/>
      <c r="J32" s="94"/>
      <c r="K32" s="94"/>
      <c r="L32" s="94"/>
    </row>
    <row r="33" spans="2:12" ht="18.75" customHeight="1">
      <c r="B33" s="96" t="s">
        <v>60</v>
      </c>
      <c r="C33" s="97"/>
      <c r="D33" s="98" t="s">
        <v>40</v>
      </c>
      <c r="E33" s="97"/>
      <c r="F33" s="13" t="s">
        <v>1</v>
      </c>
      <c r="G33" s="14"/>
      <c r="H33" s="15" t="s">
        <v>62</v>
      </c>
      <c r="I33" s="13" t="s">
        <v>40</v>
      </c>
      <c r="J33" s="14"/>
      <c r="K33" s="13" t="s">
        <v>1</v>
      </c>
      <c r="L33" s="14"/>
    </row>
    <row r="34" spans="2:12" ht="18.75" customHeight="1">
      <c r="B34" s="99" t="s">
        <v>55</v>
      </c>
      <c r="C34" s="16" t="s">
        <v>3</v>
      </c>
      <c r="D34" s="7">
        <f>+D7</f>
        <v>68552727</v>
      </c>
      <c r="E34" s="8" t="s">
        <v>4</v>
      </c>
      <c r="F34" s="9">
        <f>F7</f>
        <v>55.59831873479318</v>
      </c>
      <c r="G34" s="8" t="s">
        <v>5</v>
      </c>
      <c r="H34" s="10" t="s">
        <v>41</v>
      </c>
      <c r="I34" s="74">
        <v>19793577</v>
      </c>
      <c r="J34" s="8" t="s">
        <v>4</v>
      </c>
      <c r="K34" s="9">
        <f>I34/$I$57*100</f>
        <v>16.05318491484185</v>
      </c>
      <c r="L34" s="8" t="s">
        <v>5</v>
      </c>
    </row>
    <row r="35" spans="2:11" ht="18.75" customHeight="1">
      <c r="B35" s="100"/>
      <c r="C35" s="16" t="s">
        <v>22</v>
      </c>
      <c r="D35" s="7">
        <f>+D18</f>
        <v>2277011</v>
      </c>
      <c r="F35" s="9">
        <f>F18</f>
        <v>1.8467242497972425</v>
      </c>
      <c r="H35" s="10" t="s">
        <v>42</v>
      </c>
      <c r="I35" s="74">
        <v>22006240</v>
      </c>
      <c r="K35" s="9">
        <f aca="true" t="shared" si="2" ref="K35:K47">I35/$I$57*100</f>
        <v>17.84772100567721</v>
      </c>
    </row>
    <row r="36" spans="2:11" ht="18.75" customHeight="1">
      <c r="B36" s="100"/>
      <c r="C36" s="16" t="s">
        <v>24</v>
      </c>
      <c r="D36" s="7">
        <f>+D19</f>
        <v>1883507</v>
      </c>
      <c r="F36" s="9">
        <f>F19</f>
        <v>1.527580697485807</v>
      </c>
      <c r="H36" s="10" t="s">
        <v>43</v>
      </c>
      <c r="I36" s="74">
        <v>843088</v>
      </c>
      <c r="K36" s="9">
        <f>I36/$I$57*100-0.1</f>
        <v>0.5837696674776967</v>
      </c>
    </row>
    <row r="37" spans="2:11" ht="18.75" customHeight="1">
      <c r="B37" s="100"/>
      <c r="C37" s="16" t="s">
        <v>30</v>
      </c>
      <c r="D37" s="7">
        <f>+D22</f>
        <v>741644</v>
      </c>
      <c r="F37" s="9">
        <f>F22</f>
        <v>0.6014955393349554</v>
      </c>
      <c r="H37" s="10" t="s">
        <v>44</v>
      </c>
      <c r="I37" s="74">
        <v>28471816</v>
      </c>
      <c r="K37" s="9">
        <f t="shared" si="2"/>
        <v>23.091497161394972</v>
      </c>
    </row>
    <row r="38" spans="2:11" ht="18.75" customHeight="1">
      <c r="B38" s="100"/>
      <c r="C38" s="16" t="s">
        <v>32</v>
      </c>
      <c r="D38" s="7">
        <f>+D23</f>
        <v>70886</v>
      </c>
      <c r="F38" s="9">
        <f>F23</f>
        <v>0.05749067315490673</v>
      </c>
      <c r="H38" s="10" t="s">
        <v>45</v>
      </c>
      <c r="I38" s="74">
        <v>12262651</v>
      </c>
      <c r="K38" s="9">
        <f t="shared" si="2"/>
        <v>9.945377939983779</v>
      </c>
    </row>
    <row r="39" spans="2:12" ht="18.75" customHeight="1">
      <c r="B39" s="100"/>
      <c r="C39" s="16" t="s">
        <v>33</v>
      </c>
      <c r="D39" s="7">
        <f>+D24</f>
        <v>6230627</v>
      </c>
      <c r="F39" s="9">
        <f>F24</f>
        <v>5.053225466342255</v>
      </c>
      <c r="H39" s="10" t="s">
        <v>46</v>
      </c>
      <c r="I39" s="74">
        <v>20782771</v>
      </c>
      <c r="K39" s="9">
        <f>I39/$I$57*100-0.1</f>
        <v>16.755450932684507</v>
      </c>
      <c r="L39" s="17"/>
    </row>
    <row r="40" spans="2:12" ht="18.75" customHeight="1">
      <c r="B40" s="100"/>
      <c r="C40" s="16" t="s">
        <v>34</v>
      </c>
      <c r="D40" s="7">
        <v>1</v>
      </c>
      <c r="F40" s="9">
        <f>F25</f>
        <v>8.110300081103001E-07</v>
      </c>
      <c r="H40" s="10" t="s">
        <v>47</v>
      </c>
      <c r="I40" s="74">
        <v>75000</v>
      </c>
      <c r="K40" s="9">
        <f t="shared" si="2"/>
        <v>0.06082725060827251</v>
      </c>
      <c r="L40" s="17"/>
    </row>
    <row r="41" spans="2:12" ht="18.75" customHeight="1">
      <c r="B41" s="100"/>
      <c r="C41" s="16" t="s">
        <v>35</v>
      </c>
      <c r="D41" s="7">
        <f>+D26</f>
        <v>4185344</v>
      </c>
      <c r="F41" s="9">
        <f>F26</f>
        <v>3.3944395782643957</v>
      </c>
      <c r="H41" s="10" t="s">
        <v>48</v>
      </c>
      <c r="I41" s="75">
        <v>0</v>
      </c>
      <c r="K41" s="9">
        <f t="shared" si="2"/>
        <v>0</v>
      </c>
      <c r="L41" s="17"/>
    </row>
    <row r="42" spans="2:12" ht="18.75" customHeight="1">
      <c r="B42" s="101"/>
      <c r="C42" s="18" t="s">
        <v>57</v>
      </c>
      <c r="D42" s="71">
        <f>+SUM(D34:D41)</f>
        <v>83941747</v>
      </c>
      <c r="E42" s="19"/>
      <c r="F42" s="20">
        <f>SUM(F34:F41)-0.1</f>
        <v>67.97927575020276</v>
      </c>
      <c r="G42" s="21"/>
      <c r="H42" s="10" t="s">
        <v>27</v>
      </c>
      <c r="I42" s="74">
        <v>6301884</v>
      </c>
      <c r="K42" s="9">
        <f t="shared" si="2"/>
        <v>5.11101703163017</v>
      </c>
      <c r="L42" s="17"/>
    </row>
    <row r="43" spans="2:12" ht="18.75" customHeight="1">
      <c r="B43" s="99" t="s">
        <v>56</v>
      </c>
      <c r="C43" s="16" t="s">
        <v>7</v>
      </c>
      <c r="D43" s="7">
        <f>+D8</f>
        <v>860000</v>
      </c>
      <c r="F43" s="9">
        <f aca="true" t="shared" si="3" ref="F43:F52">F8</f>
        <v>0.6974858069748581</v>
      </c>
      <c r="H43" s="10" t="s">
        <v>49</v>
      </c>
      <c r="I43" s="74">
        <v>69269</v>
      </c>
      <c r="K43" s="9">
        <f t="shared" si="2"/>
        <v>0.056179237631792375</v>
      </c>
      <c r="L43" s="17"/>
    </row>
    <row r="44" spans="2:12" ht="18.75" customHeight="1">
      <c r="B44" s="100"/>
      <c r="C44" s="16" t="s">
        <v>9</v>
      </c>
      <c r="D44" s="7">
        <f>+D9</f>
        <v>53000</v>
      </c>
      <c r="F44" s="9">
        <f t="shared" si="3"/>
        <v>0.042984590429845905</v>
      </c>
      <c r="H44" s="10" t="s">
        <v>50</v>
      </c>
      <c r="I44" s="74">
        <v>454562</v>
      </c>
      <c r="K44" s="9">
        <f t="shared" si="2"/>
        <v>0.3686634225466342</v>
      </c>
      <c r="L44" s="17"/>
    </row>
    <row r="45" spans="2:12" ht="18.75" customHeight="1">
      <c r="B45" s="100"/>
      <c r="C45" s="22" t="s">
        <v>53</v>
      </c>
      <c r="D45" s="7">
        <f>+D10</f>
        <v>420000</v>
      </c>
      <c r="F45" s="9">
        <f t="shared" si="3"/>
        <v>0.34063260340632606</v>
      </c>
      <c r="H45" s="10" t="s">
        <v>51</v>
      </c>
      <c r="I45" s="74">
        <v>933201</v>
      </c>
      <c r="K45" s="9">
        <f t="shared" si="2"/>
        <v>0.7568540145985401</v>
      </c>
      <c r="L45" s="17"/>
    </row>
    <row r="46" spans="2:12" ht="18.75" customHeight="1">
      <c r="B46" s="100"/>
      <c r="C46" s="22" t="s">
        <v>54</v>
      </c>
      <c r="D46" s="7">
        <f aca="true" t="shared" si="4" ref="D46:D51">+D11</f>
        <v>340000</v>
      </c>
      <c r="F46" s="9">
        <f t="shared" si="3"/>
        <v>0.4</v>
      </c>
      <c r="H46" s="10" t="s">
        <v>52</v>
      </c>
      <c r="I46" s="74">
        <v>11205941</v>
      </c>
      <c r="K46" s="9">
        <f t="shared" si="2"/>
        <v>9.088354420113545</v>
      </c>
      <c r="L46" s="17"/>
    </row>
    <row r="47" spans="2:12" ht="18.75" customHeight="1">
      <c r="B47" s="100"/>
      <c r="C47" s="16" t="s">
        <v>11</v>
      </c>
      <c r="D47" s="7">
        <f t="shared" si="4"/>
        <v>6680000</v>
      </c>
      <c r="F47" s="9">
        <f t="shared" si="3"/>
        <v>5.417680454176804</v>
      </c>
      <c r="H47" s="10" t="s">
        <v>31</v>
      </c>
      <c r="I47" s="74">
        <v>100000</v>
      </c>
      <c r="K47" s="9">
        <f t="shared" si="2"/>
        <v>0.08110300081103002</v>
      </c>
      <c r="L47" s="17"/>
    </row>
    <row r="48" spans="2:12" ht="18.75" customHeight="1">
      <c r="B48" s="100"/>
      <c r="C48" s="16" t="s">
        <v>13</v>
      </c>
      <c r="D48" s="7">
        <f t="shared" si="4"/>
        <v>100000</v>
      </c>
      <c r="F48" s="9">
        <f t="shared" si="3"/>
        <v>0.08110300081103002</v>
      </c>
      <c r="H48" s="10"/>
      <c r="I48" s="7"/>
      <c r="K48" s="9"/>
      <c r="L48" s="17"/>
    </row>
    <row r="49" spans="2:12" ht="18.75" customHeight="1">
      <c r="B49" s="100"/>
      <c r="C49" s="16" t="s">
        <v>16</v>
      </c>
      <c r="D49" s="7">
        <f t="shared" si="4"/>
        <v>540000</v>
      </c>
      <c r="F49" s="9">
        <f t="shared" si="3"/>
        <v>0.43795620437956206</v>
      </c>
      <c r="H49" s="10"/>
      <c r="I49" s="7"/>
      <c r="K49" s="9"/>
      <c r="L49" s="17"/>
    </row>
    <row r="50" spans="2:12" ht="18.75" customHeight="1">
      <c r="B50" s="100"/>
      <c r="C50" s="16" t="s">
        <v>39</v>
      </c>
      <c r="D50" s="7">
        <f t="shared" si="4"/>
        <v>295215</v>
      </c>
      <c r="F50" s="9">
        <f t="shared" si="3"/>
        <v>0.23942822384428225</v>
      </c>
      <c r="H50" s="23"/>
      <c r="I50" s="7"/>
      <c r="K50" s="9"/>
      <c r="L50" s="17"/>
    </row>
    <row r="51" spans="2:12" ht="18.75" customHeight="1">
      <c r="B51" s="100"/>
      <c r="C51" s="16" t="s">
        <v>18</v>
      </c>
      <c r="D51" s="7">
        <f t="shared" si="4"/>
        <v>610000</v>
      </c>
      <c r="F51" s="9">
        <f t="shared" si="3"/>
        <v>0.49472830494728304</v>
      </c>
      <c r="H51" s="23"/>
      <c r="I51" s="7"/>
      <c r="K51" s="9"/>
      <c r="L51" s="17"/>
    </row>
    <row r="52" spans="2:12" ht="18.75" customHeight="1">
      <c r="B52" s="100"/>
      <c r="C52" s="16" t="s">
        <v>20</v>
      </c>
      <c r="D52" s="7">
        <f>+D17</f>
        <v>67748</v>
      </c>
      <c r="F52" s="9">
        <f t="shared" si="3"/>
        <v>0.05494566098945661</v>
      </c>
      <c r="H52" s="23"/>
      <c r="I52" s="7"/>
      <c r="K52" s="9"/>
      <c r="L52" s="17"/>
    </row>
    <row r="53" spans="2:12" ht="18.75" customHeight="1">
      <c r="B53" s="100"/>
      <c r="C53" s="16" t="s">
        <v>26</v>
      </c>
      <c r="D53" s="7">
        <f>+D20</f>
        <v>15748924</v>
      </c>
      <c r="F53" s="9">
        <f>F20</f>
        <v>12.772849959448498</v>
      </c>
      <c r="H53" s="23"/>
      <c r="I53" s="7"/>
      <c r="K53" s="9"/>
      <c r="L53" s="17"/>
    </row>
    <row r="54" spans="2:12" ht="18.75" customHeight="1">
      <c r="B54" s="100"/>
      <c r="C54" s="16" t="s">
        <v>28</v>
      </c>
      <c r="D54" s="7">
        <f>+D21</f>
        <v>7433366</v>
      </c>
      <c r="F54" s="9">
        <f>F21</f>
        <v>6.028682887266829</v>
      </c>
      <c r="H54" s="23"/>
      <c r="I54" s="7"/>
      <c r="K54" s="9"/>
      <c r="L54" s="17"/>
    </row>
    <row r="55" spans="2:12" ht="18.75" customHeight="1">
      <c r="B55" s="100"/>
      <c r="C55" s="16" t="s">
        <v>36</v>
      </c>
      <c r="D55" s="7">
        <f>+D27</f>
        <v>6210000</v>
      </c>
      <c r="F55" s="9">
        <f>F27</f>
        <v>5.036496350364963</v>
      </c>
      <c r="H55" s="23"/>
      <c r="I55" s="7"/>
      <c r="K55" s="9"/>
      <c r="L55" s="17"/>
    </row>
    <row r="56" spans="2:12" ht="18.75" customHeight="1">
      <c r="B56" s="101"/>
      <c r="C56" s="24" t="s">
        <v>57</v>
      </c>
      <c r="D56" s="71">
        <f>+SUM(D43:D55)</f>
        <v>39358253</v>
      </c>
      <c r="E56" s="19"/>
      <c r="F56" s="20">
        <f>SUM(F43:F55)</f>
        <v>32.044974047039744</v>
      </c>
      <c r="G56" s="21"/>
      <c r="H56" s="23"/>
      <c r="I56" s="7"/>
      <c r="K56" s="9"/>
      <c r="L56" s="17"/>
    </row>
    <row r="57" spans="2:12" s="29" customFormat="1" ht="18.75" customHeight="1" thickBot="1">
      <c r="B57" s="105" t="s">
        <v>58</v>
      </c>
      <c r="C57" s="106"/>
      <c r="D57" s="52">
        <f>+D42+D56</f>
        <v>123300000</v>
      </c>
      <c r="E57" s="11"/>
      <c r="F57" s="12">
        <f>SUM(F56,F42)</f>
        <v>100.0242497972425</v>
      </c>
      <c r="G57" s="11"/>
      <c r="H57" s="25" t="s">
        <v>58</v>
      </c>
      <c r="I57" s="65">
        <f>+SUM(I34:I56)</f>
        <v>123300000</v>
      </c>
      <c r="J57" s="26"/>
      <c r="K57" s="27">
        <v>100</v>
      </c>
      <c r="L57" s="26"/>
    </row>
    <row r="58" spans="2:12" ht="4.5" customHeight="1">
      <c r="B58" s="17"/>
      <c r="C58" s="17"/>
      <c r="D58" s="77"/>
      <c r="E58" s="17"/>
      <c r="F58" s="78"/>
      <c r="G58" s="17"/>
      <c r="H58" s="17"/>
      <c r="I58" s="77"/>
      <c r="J58" s="17"/>
      <c r="K58" s="78"/>
      <c r="L58" s="17"/>
    </row>
    <row r="59" ht="13.5">
      <c r="B59" s="79" t="s">
        <v>66</v>
      </c>
    </row>
    <row r="60" ht="13.5">
      <c r="B60" s="79" t="s">
        <v>68</v>
      </c>
    </row>
  </sheetData>
  <sheetProtection/>
  <mergeCells count="37">
    <mergeCell ref="B1:L1"/>
    <mergeCell ref="B5:G5"/>
    <mergeCell ref="H5:L5"/>
    <mergeCell ref="B6:C6"/>
    <mergeCell ref="D6:E6"/>
    <mergeCell ref="F6:G6"/>
    <mergeCell ref="I6:J6"/>
    <mergeCell ref="K6:L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H32:L32"/>
    <mergeCell ref="B19:C19"/>
    <mergeCell ref="B20:C20"/>
    <mergeCell ref="B21:C21"/>
    <mergeCell ref="B22:C22"/>
    <mergeCell ref="B23:C23"/>
    <mergeCell ref="B24:C24"/>
    <mergeCell ref="B33:C33"/>
    <mergeCell ref="D33:E33"/>
    <mergeCell ref="B34:B42"/>
    <mergeCell ref="B43:B56"/>
    <mergeCell ref="B57:C57"/>
    <mergeCell ref="B25:C25"/>
    <mergeCell ref="B26:C26"/>
    <mergeCell ref="B27:C27"/>
    <mergeCell ref="B28:C28"/>
    <mergeCell ref="B32:G32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  <ignoredErrors>
    <ignoredError sqref="K36:K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0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I44" sqref="I44"/>
    </sheetView>
  </sheetViews>
  <sheetFormatPr defaultColWidth="8.59765625" defaultRowHeight="15"/>
  <cols>
    <col min="1" max="1" width="1.59765625" style="1" customWidth="1"/>
    <col min="2" max="2" width="2.59765625" style="1" customWidth="1"/>
    <col min="3" max="3" width="23.5" style="1" bestFit="1" customWidth="1"/>
    <col min="4" max="4" width="14.69921875" style="1" customWidth="1"/>
    <col min="5" max="5" width="4.19921875" style="1" customWidth="1"/>
    <col min="6" max="6" width="8.09765625" style="1" customWidth="1"/>
    <col min="7" max="7" width="2.69921875" style="1" customWidth="1"/>
    <col min="8" max="8" width="23.5" style="1" customWidth="1"/>
    <col min="9" max="9" width="14" style="1" customWidth="1"/>
    <col min="10" max="10" width="4.19921875" style="1" customWidth="1"/>
    <col min="11" max="11" width="7.59765625" style="1" customWidth="1"/>
    <col min="12" max="12" width="2.69921875" style="1" customWidth="1"/>
    <col min="13" max="16384" width="8.59765625" style="1" customWidth="1"/>
  </cols>
  <sheetData>
    <row r="1" spans="2:12" ht="24">
      <c r="B1" s="80" t="s">
        <v>67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4.5" customHeight="1"/>
    <row r="3" spans="2:12" ht="13.5">
      <c r="B3" s="1" t="s">
        <v>0</v>
      </c>
      <c r="L3" s="32" t="s">
        <v>81</v>
      </c>
    </row>
    <row r="4" spans="3:12" ht="4.5" customHeight="1" thickBot="1">
      <c r="C4" s="3"/>
      <c r="D4" s="3"/>
      <c r="E4" s="3"/>
      <c r="F4" s="3"/>
      <c r="G4" s="3"/>
      <c r="H4" s="28"/>
      <c r="I4" s="28"/>
      <c r="J4" s="28"/>
      <c r="K4" s="28"/>
      <c r="L4" s="28"/>
    </row>
    <row r="5" spans="2:12" ht="18.75" customHeight="1">
      <c r="B5" s="81" t="s">
        <v>63</v>
      </c>
      <c r="C5" s="81"/>
      <c r="D5" s="81"/>
      <c r="E5" s="81"/>
      <c r="F5" s="81"/>
      <c r="G5" s="82"/>
      <c r="H5" s="83" t="s">
        <v>65</v>
      </c>
      <c r="I5" s="81"/>
      <c r="J5" s="81"/>
      <c r="K5" s="81"/>
      <c r="L5" s="81"/>
    </row>
    <row r="6" spans="2:12" ht="18.75" customHeight="1">
      <c r="B6" s="84" t="s">
        <v>60</v>
      </c>
      <c r="C6" s="85"/>
      <c r="D6" s="86" t="s">
        <v>61</v>
      </c>
      <c r="E6" s="85"/>
      <c r="F6" s="86" t="s">
        <v>1</v>
      </c>
      <c r="G6" s="87"/>
      <c r="H6" s="2" t="s">
        <v>62</v>
      </c>
      <c r="I6" s="86" t="s">
        <v>2</v>
      </c>
      <c r="J6" s="85"/>
      <c r="K6" s="86" t="s">
        <v>1</v>
      </c>
      <c r="L6" s="84"/>
    </row>
    <row r="7" spans="2:12" ht="18.75" customHeight="1">
      <c r="B7" s="88" t="s">
        <v>3</v>
      </c>
      <c r="C7" s="89"/>
      <c r="D7" s="54">
        <v>67039868</v>
      </c>
      <c r="E7" s="35" t="s">
        <v>4</v>
      </c>
      <c r="F7" s="36">
        <f>D7/$D$28*100</f>
        <v>54.41547727272727</v>
      </c>
      <c r="G7" s="35" t="s">
        <v>5</v>
      </c>
      <c r="H7" s="37" t="s">
        <v>6</v>
      </c>
      <c r="I7" s="54">
        <v>685189</v>
      </c>
      <c r="J7" s="8" t="s">
        <v>4</v>
      </c>
      <c r="K7" s="9">
        <f>I7/$I$28*100</f>
        <v>0.5561599025974027</v>
      </c>
      <c r="L7" s="8" t="s">
        <v>5</v>
      </c>
    </row>
    <row r="8" spans="2:12" ht="18.75" customHeight="1">
      <c r="B8" s="90" t="s">
        <v>7</v>
      </c>
      <c r="C8" s="91"/>
      <c r="D8" s="54">
        <v>886000</v>
      </c>
      <c r="E8" s="35"/>
      <c r="F8" s="36">
        <f aca="true" t="shared" si="0" ref="F8:F27">D8/$D$28*100</f>
        <v>0.7191558441558441</v>
      </c>
      <c r="G8" s="35"/>
      <c r="H8" s="37" t="s">
        <v>8</v>
      </c>
      <c r="I8" s="54">
        <v>14071232</v>
      </c>
      <c r="J8" s="8"/>
      <c r="K8" s="9">
        <f aca="true" t="shared" si="1" ref="K8:K20">I8/$I$28*100</f>
        <v>11.421454545454546</v>
      </c>
      <c r="L8" s="8"/>
    </row>
    <row r="9" spans="2:12" ht="18.75" customHeight="1">
      <c r="B9" s="90" t="s">
        <v>9</v>
      </c>
      <c r="C9" s="91"/>
      <c r="D9" s="54">
        <v>56000</v>
      </c>
      <c r="E9" s="35"/>
      <c r="F9" s="36">
        <f t="shared" si="0"/>
        <v>0.045454545454545456</v>
      </c>
      <c r="G9" s="35"/>
      <c r="H9" s="37" t="s">
        <v>10</v>
      </c>
      <c r="I9" s="54">
        <v>44913400</v>
      </c>
      <c r="J9" s="8"/>
      <c r="K9" s="9">
        <f>I9/$I$28*100-0.1</f>
        <v>36.355681818181814</v>
      </c>
      <c r="L9" s="8"/>
    </row>
    <row r="10" spans="2:12" ht="18.75" customHeight="1">
      <c r="B10" s="90" t="s">
        <v>53</v>
      </c>
      <c r="C10" s="91"/>
      <c r="D10" s="54">
        <v>610000</v>
      </c>
      <c r="E10" s="35"/>
      <c r="F10" s="36">
        <f t="shared" si="0"/>
        <v>0.49512987012987014</v>
      </c>
      <c r="G10" s="35"/>
      <c r="H10" s="37" t="s">
        <v>12</v>
      </c>
      <c r="I10" s="54">
        <v>15732473</v>
      </c>
      <c r="J10" s="8"/>
      <c r="K10" s="9">
        <f t="shared" si="1"/>
        <v>12.769864448051948</v>
      </c>
      <c r="L10" s="8"/>
    </row>
    <row r="11" spans="2:12" ht="18.75" customHeight="1">
      <c r="B11" s="90" t="s">
        <v>54</v>
      </c>
      <c r="C11" s="91"/>
      <c r="D11" s="54">
        <v>340000</v>
      </c>
      <c r="E11" s="35"/>
      <c r="F11" s="36">
        <f t="shared" si="0"/>
        <v>0.275974025974026</v>
      </c>
      <c r="G11" s="35"/>
      <c r="H11" s="37" t="s">
        <v>14</v>
      </c>
      <c r="I11" s="54">
        <v>148144</v>
      </c>
      <c r="J11" s="8"/>
      <c r="K11" s="9">
        <f t="shared" si="1"/>
        <v>0.12024675324675325</v>
      </c>
      <c r="L11" s="8"/>
    </row>
    <row r="12" spans="2:12" ht="18.75" customHeight="1">
      <c r="B12" s="90" t="s">
        <v>11</v>
      </c>
      <c r="C12" s="91"/>
      <c r="D12" s="54">
        <v>6480000</v>
      </c>
      <c r="E12" s="35"/>
      <c r="F12" s="36">
        <f t="shared" si="0"/>
        <v>5.259740259740259</v>
      </c>
      <c r="G12" s="35"/>
      <c r="H12" s="37" t="s">
        <v>15</v>
      </c>
      <c r="I12" s="54">
        <v>1586667</v>
      </c>
      <c r="J12" s="8"/>
      <c r="K12" s="9">
        <f t="shared" si="1"/>
        <v>1.2878790584415585</v>
      </c>
      <c r="L12" s="8"/>
    </row>
    <row r="13" spans="2:12" ht="18.75" customHeight="1">
      <c r="B13" s="90" t="s">
        <v>13</v>
      </c>
      <c r="C13" s="91"/>
      <c r="D13" s="54">
        <v>100000</v>
      </c>
      <c r="E13" s="35"/>
      <c r="F13" s="36">
        <f t="shared" si="0"/>
        <v>0.08116883116883117</v>
      </c>
      <c r="G13" s="35"/>
      <c r="H13" s="37" t="s">
        <v>17</v>
      </c>
      <c r="I13" s="54">
        <v>2735248</v>
      </c>
      <c r="J13" s="8"/>
      <c r="K13" s="9">
        <f t="shared" si="1"/>
        <v>2.2201688311688312</v>
      </c>
      <c r="L13" s="8"/>
    </row>
    <row r="14" spans="2:12" ht="18.75" customHeight="1">
      <c r="B14" s="90" t="s">
        <v>16</v>
      </c>
      <c r="C14" s="91"/>
      <c r="D14" s="54">
        <v>320000</v>
      </c>
      <c r="E14" s="35"/>
      <c r="F14" s="36">
        <f t="shared" si="0"/>
        <v>0.2597402597402597</v>
      </c>
      <c r="G14" s="35"/>
      <c r="H14" s="37" t="s">
        <v>19</v>
      </c>
      <c r="I14" s="54">
        <v>19753724</v>
      </c>
      <c r="J14" s="8"/>
      <c r="K14" s="9">
        <f t="shared" si="1"/>
        <v>16.033866883116882</v>
      </c>
      <c r="L14" s="8"/>
    </row>
    <row r="15" spans="2:12" ht="18.75" customHeight="1">
      <c r="B15" s="90" t="s">
        <v>39</v>
      </c>
      <c r="C15" s="91"/>
      <c r="D15" s="54">
        <v>290315</v>
      </c>
      <c r="E15" s="35"/>
      <c r="F15" s="36">
        <f t="shared" si="0"/>
        <v>0.2356452922077922</v>
      </c>
      <c r="G15" s="35"/>
      <c r="H15" s="37" t="s">
        <v>21</v>
      </c>
      <c r="I15" s="54">
        <v>3812231</v>
      </c>
      <c r="J15" s="8"/>
      <c r="K15" s="9">
        <f t="shared" si="1"/>
        <v>3.094343344155844</v>
      </c>
      <c r="L15" s="8"/>
    </row>
    <row r="16" spans="2:12" ht="18.75" customHeight="1">
      <c r="B16" s="90" t="s">
        <v>18</v>
      </c>
      <c r="C16" s="91"/>
      <c r="D16" s="54">
        <v>920000</v>
      </c>
      <c r="E16" s="35"/>
      <c r="F16" s="36">
        <f t="shared" si="0"/>
        <v>0.7467532467532467</v>
      </c>
      <c r="G16" s="35"/>
      <c r="H16" s="37" t="s">
        <v>23</v>
      </c>
      <c r="I16" s="54">
        <v>13048930</v>
      </c>
      <c r="J16" s="8"/>
      <c r="K16" s="9">
        <f t="shared" si="1"/>
        <v>10.591663961038961</v>
      </c>
      <c r="L16" s="8"/>
    </row>
    <row r="17" spans="2:12" ht="18.75" customHeight="1">
      <c r="B17" s="90" t="s">
        <v>20</v>
      </c>
      <c r="C17" s="91"/>
      <c r="D17" s="54">
        <v>65505</v>
      </c>
      <c r="E17" s="35"/>
      <c r="F17" s="36">
        <f t="shared" si="0"/>
        <v>0.05316964285714286</v>
      </c>
      <c r="G17" s="35"/>
      <c r="H17" s="37" t="s">
        <v>25</v>
      </c>
      <c r="I17" s="54">
        <v>75000</v>
      </c>
      <c r="J17" s="8"/>
      <c r="K17" s="9">
        <f t="shared" si="1"/>
        <v>0.060876623376623376</v>
      </c>
      <c r="L17" s="8"/>
    </row>
    <row r="18" spans="2:12" ht="18.75" customHeight="1">
      <c r="B18" s="90" t="s">
        <v>22</v>
      </c>
      <c r="C18" s="91"/>
      <c r="D18" s="54">
        <v>2013598</v>
      </c>
      <c r="E18" s="35"/>
      <c r="F18" s="36">
        <f t="shared" si="0"/>
        <v>1.6344139610389612</v>
      </c>
      <c r="G18" s="35"/>
      <c r="H18" s="37" t="s">
        <v>27</v>
      </c>
      <c r="I18" s="54">
        <v>6537760</v>
      </c>
      <c r="J18" s="8"/>
      <c r="K18" s="9">
        <f t="shared" si="1"/>
        <v>5.306623376623377</v>
      </c>
      <c r="L18" s="8"/>
    </row>
    <row r="19" spans="2:12" ht="18.75" customHeight="1">
      <c r="B19" s="90" t="s">
        <v>24</v>
      </c>
      <c r="C19" s="91"/>
      <c r="D19" s="54">
        <v>1891760</v>
      </c>
      <c r="E19" s="35"/>
      <c r="F19" s="36">
        <f t="shared" si="0"/>
        <v>1.5355194805194805</v>
      </c>
      <c r="G19" s="35"/>
      <c r="H19" s="37" t="s">
        <v>29</v>
      </c>
      <c r="I19" s="54">
        <v>2</v>
      </c>
      <c r="J19" s="8"/>
      <c r="K19" s="9">
        <f t="shared" si="1"/>
        <v>1.6233766233766235E-06</v>
      </c>
      <c r="L19" s="8"/>
    </row>
    <row r="20" spans="2:12" ht="18.75" customHeight="1">
      <c r="B20" s="90" t="s">
        <v>26</v>
      </c>
      <c r="C20" s="91"/>
      <c r="D20" s="54">
        <v>15645299</v>
      </c>
      <c r="E20" s="35"/>
      <c r="F20" s="36">
        <f t="shared" si="0"/>
        <v>12.69910633116883</v>
      </c>
      <c r="G20" s="35"/>
      <c r="H20" s="37" t="s">
        <v>31</v>
      </c>
      <c r="I20" s="54">
        <v>100000</v>
      </c>
      <c r="J20" s="8"/>
      <c r="K20" s="9">
        <f t="shared" si="1"/>
        <v>0.08116883116883117</v>
      </c>
      <c r="L20" s="8"/>
    </row>
    <row r="21" spans="2:12" ht="18.75" customHeight="1">
      <c r="B21" s="90" t="s">
        <v>28</v>
      </c>
      <c r="C21" s="91"/>
      <c r="D21" s="54">
        <v>7036038</v>
      </c>
      <c r="E21" s="35"/>
      <c r="F21" s="36">
        <f t="shared" si="0"/>
        <v>5.711069805194805</v>
      </c>
      <c r="G21" s="35"/>
      <c r="H21" s="37"/>
      <c r="I21" s="54"/>
      <c r="J21" s="8"/>
      <c r="K21" s="9"/>
      <c r="L21" s="8"/>
    </row>
    <row r="22" spans="2:12" ht="18.75" customHeight="1">
      <c r="B22" s="90" t="s">
        <v>30</v>
      </c>
      <c r="C22" s="91"/>
      <c r="D22" s="54">
        <v>1324530</v>
      </c>
      <c r="E22" s="35"/>
      <c r="F22" s="36">
        <f t="shared" si="0"/>
        <v>1.0751055194805195</v>
      </c>
      <c r="G22" s="35"/>
      <c r="H22" s="37"/>
      <c r="I22" s="54"/>
      <c r="J22" s="8"/>
      <c r="K22" s="9"/>
      <c r="L22" s="8"/>
    </row>
    <row r="23" spans="2:12" ht="18.75" customHeight="1">
      <c r="B23" s="90" t="s">
        <v>32</v>
      </c>
      <c r="C23" s="91"/>
      <c r="D23" s="54">
        <v>24263</v>
      </c>
      <c r="E23" s="35"/>
      <c r="F23" s="36">
        <f t="shared" si="0"/>
        <v>0.019693993506493507</v>
      </c>
      <c r="G23" s="35"/>
      <c r="H23" s="37"/>
      <c r="I23" s="54"/>
      <c r="J23" s="8"/>
      <c r="K23" s="9"/>
      <c r="L23" s="8"/>
    </row>
    <row r="24" spans="2:12" ht="18.75" customHeight="1">
      <c r="B24" s="90" t="s">
        <v>33</v>
      </c>
      <c r="C24" s="91"/>
      <c r="D24" s="54">
        <v>8066580</v>
      </c>
      <c r="E24" s="35"/>
      <c r="F24" s="36">
        <f>D24/$D$28*100+0.1</f>
        <v>6.647548701298701</v>
      </c>
      <c r="G24" s="35"/>
      <c r="H24" s="37"/>
      <c r="I24" s="54"/>
      <c r="J24" s="8"/>
      <c r="K24" s="9"/>
      <c r="L24" s="8"/>
    </row>
    <row r="25" spans="2:12" ht="18.75" customHeight="1">
      <c r="B25" s="90" t="s">
        <v>34</v>
      </c>
      <c r="C25" s="91"/>
      <c r="D25" s="54">
        <v>1</v>
      </c>
      <c r="E25" s="35"/>
      <c r="F25" s="36">
        <f t="shared" si="0"/>
        <v>8.116883116883117E-07</v>
      </c>
      <c r="G25" s="35"/>
      <c r="H25" s="37"/>
      <c r="I25" s="54"/>
      <c r="J25" s="8"/>
      <c r="K25" s="9"/>
      <c r="L25" s="8"/>
    </row>
    <row r="26" spans="2:12" ht="18.75" customHeight="1">
      <c r="B26" s="90" t="s">
        <v>35</v>
      </c>
      <c r="C26" s="91"/>
      <c r="D26" s="54">
        <v>4063243</v>
      </c>
      <c r="E26" s="35"/>
      <c r="F26" s="36">
        <f t="shared" si="0"/>
        <v>3.29808685064935</v>
      </c>
      <c r="G26" s="35"/>
      <c r="H26" s="37"/>
      <c r="I26" s="54"/>
      <c r="J26" s="8"/>
      <c r="K26" s="9"/>
      <c r="L26" s="8"/>
    </row>
    <row r="27" spans="2:12" ht="18.75" customHeight="1">
      <c r="B27" s="90" t="s">
        <v>36</v>
      </c>
      <c r="C27" s="91"/>
      <c r="D27" s="54">
        <v>6027000</v>
      </c>
      <c r="E27" s="35"/>
      <c r="F27" s="36">
        <f t="shared" si="0"/>
        <v>4.892045454545454</v>
      </c>
      <c r="G27" s="35"/>
      <c r="H27" s="37"/>
      <c r="I27" s="54"/>
      <c r="J27" s="8"/>
      <c r="K27" s="9"/>
      <c r="L27" s="8"/>
    </row>
    <row r="28" spans="2:12" s="6" customFormat="1" ht="18.75" customHeight="1" thickBot="1">
      <c r="B28" s="92" t="s">
        <v>37</v>
      </c>
      <c r="C28" s="93"/>
      <c r="D28" s="55">
        <v>123200000</v>
      </c>
      <c r="E28" s="38"/>
      <c r="F28" s="39">
        <v>100</v>
      </c>
      <c r="G28" s="38"/>
      <c r="H28" s="40" t="s">
        <v>38</v>
      </c>
      <c r="I28" s="55">
        <v>123200000</v>
      </c>
      <c r="J28" s="11"/>
      <c r="K28" s="12">
        <v>100</v>
      </c>
      <c r="L28" s="11"/>
    </row>
    <row r="29" spans="2:12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3.5">
      <c r="B30" s="8" t="s">
        <v>64</v>
      </c>
      <c r="C30" s="29"/>
      <c r="D30" s="29"/>
      <c r="E30" s="8"/>
      <c r="F30" s="8"/>
      <c r="G30" s="8"/>
      <c r="H30" s="8"/>
      <c r="I30" s="8"/>
      <c r="J30" s="8"/>
      <c r="K30" s="8"/>
      <c r="L30" s="32" t="s">
        <v>81</v>
      </c>
    </row>
    <row r="31" spans="2:12" ht="4.5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8.75" customHeight="1">
      <c r="B32" s="94" t="s">
        <v>63</v>
      </c>
      <c r="C32" s="94"/>
      <c r="D32" s="94"/>
      <c r="E32" s="94"/>
      <c r="F32" s="94"/>
      <c r="G32" s="95"/>
      <c r="H32" s="103" t="s">
        <v>65</v>
      </c>
      <c r="I32" s="94"/>
      <c r="J32" s="94"/>
      <c r="K32" s="94"/>
      <c r="L32" s="94"/>
    </row>
    <row r="33" spans="2:12" ht="18.75" customHeight="1">
      <c r="B33" s="96" t="s">
        <v>60</v>
      </c>
      <c r="C33" s="97"/>
      <c r="D33" s="98" t="s">
        <v>40</v>
      </c>
      <c r="E33" s="97"/>
      <c r="F33" s="13" t="s">
        <v>1</v>
      </c>
      <c r="G33" s="14"/>
      <c r="H33" s="15" t="s">
        <v>62</v>
      </c>
      <c r="I33" s="13" t="s">
        <v>40</v>
      </c>
      <c r="J33" s="14"/>
      <c r="K33" s="13" t="s">
        <v>1</v>
      </c>
      <c r="L33" s="14"/>
    </row>
    <row r="34" spans="2:12" ht="18.75" customHeight="1">
      <c r="B34" s="99" t="s">
        <v>55</v>
      </c>
      <c r="C34" s="16" t="s">
        <v>3</v>
      </c>
      <c r="D34" s="54">
        <v>67039868</v>
      </c>
      <c r="E34" s="35" t="s">
        <v>4</v>
      </c>
      <c r="F34" s="36">
        <f>F7</f>
        <v>54.41547727272727</v>
      </c>
      <c r="G34" s="35" t="s">
        <v>5</v>
      </c>
      <c r="H34" s="37" t="s">
        <v>41</v>
      </c>
      <c r="I34" s="57">
        <v>19952116</v>
      </c>
      <c r="J34" s="8" t="s">
        <v>4</v>
      </c>
      <c r="K34" s="9">
        <f>I34/$I$57*100</f>
        <v>16.19489935064935</v>
      </c>
      <c r="L34" s="8" t="s">
        <v>5</v>
      </c>
    </row>
    <row r="35" spans="2:12" ht="18.75" customHeight="1">
      <c r="B35" s="100"/>
      <c r="C35" s="16" t="s">
        <v>22</v>
      </c>
      <c r="D35" s="54">
        <v>2013598</v>
      </c>
      <c r="E35" s="35"/>
      <c r="F35" s="36">
        <f>F18</f>
        <v>1.6344139610389612</v>
      </c>
      <c r="G35" s="35"/>
      <c r="H35" s="37" t="s">
        <v>42</v>
      </c>
      <c r="I35" s="57">
        <v>21915272</v>
      </c>
      <c r="J35" s="8"/>
      <c r="K35" s="9">
        <f aca="true" t="shared" si="2" ref="K35:K47">I35/$I$57*100</f>
        <v>17.788370129870128</v>
      </c>
      <c r="L35" s="8"/>
    </row>
    <row r="36" spans="2:12" ht="18.75" customHeight="1">
      <c r="B36" s="100"/>
      <c r="C36" s="16" t="s">
        <v>24</v>
      </c>
      <c r="D36" s="54">
        <v>1891760</v>
      </c>
      <c r="E36" s="35"/>
      <c r="F36" s="36">
        <f>F19</f>
        <v>1.5355194805194805</v>
      </c>
      <c r="G36" s="35"/>
      <c r="H36" s="37" t="s">
        <v>43</v>
      </c>
      <c r="I36" s="57">
        <v>1052123</v>
      </c>
      <c r="J36" s="8"/>
      <c r="K36" s="9">
        <f>I36/$I$57*100-0.1</f>
        <v>0.7539959415584416</v>
      </c>
      <c r="L36" s="8"/>
    </row>
    <row r="37" spans="2:12" ht="18.75" customHeight="1">
      <c r="B37" s="100"/>
      <c r="C37" s="16" t="s">
        <v>30</v>
      </c>
      <c r="D37" s="54">
        <v>1324530</v>
      </c>
      <c r="E37" s="35"/>
      <c r="F37" s="36">
        <f>F22</f>
        <v>1.0751055194805195</v>
      </c>
      <c r="G37" s="35"/>
      <c r="H37" s="37" t="s">
        <v>44</v>
      </c>
      <c r="I37" s="57">
        <v>27908638</v>
      </c>
      <c r="J37" s="8"/>
      <c r="K37" s="9">
        <f t="shared" si="2"/>
        <v>22.653115259740257</v>
      </c>
      <c r="L37" s="8"/>
    </row>
    <row r="38" spans="2:12" ht="18.75" customHeight="1">
      <c r="B38" s="100"/>
      <c r="C38" s="16" t="s">
        <v>32</v>
      </c>
      <c r="D38" s="54">
        <v>24263</v>
      </c>
      <c r="E38" s="35"/>
      <c r="F38" s="36">
        <f>F23</f>
        <v>0.019693993506493507</v>
      </c>
      <c r="G38" s="35"/>
      <c r="H38" s="37" t="s">
        <v>45</v>
      </c>
      <c r="I38" s="57">
        <v>11923464</v>
      </c>
      <c r="J38" s="8"/>
      <c r="K38" s="9">
        <f t="shared" si="2"/>
        <v>9.678136363636364</v>
      </c>
      <c r="L38" s="8"/>
    </row>
    <row r="39" spans="2:12" ht="18.75" customHeight="1">
      <c r="B39" s="100"/>
      <c r="C39" s="16" t="s">
        <v>33</v>
      </c>
      <c r="D39" s="54">
        <v>8066580</v>
      </c>
      <c r="E39" s="35"/>
      <c r="F39" s="36">
        <f>F24</f>
        <v>6.647548701298701</v>
      </c>
      <c r="G39" s="35"/>
      <c r="H39" s="37" t="s">
        <v>46</v>
      </c>
      <c r="I39" s="57">
        <v>20804886</v>
      </c>
      <c r="J39" s="8"/>
      <c r="K39" s="9">
        <f>I39/$I$57*100-0.1</f>
        <v>16.78708279220779</v>
      </c>
      <c r="L39" s="17"/>
    </row>
    <row r="40" spans="2:12" ht="18.75" customHeight="1">
      <c r="B40" s="100"/>
      <c r="C40" s="16" t="s">
        <v>34</v>
      </c>
      <c r="D40" s="54">
        <v>1</v>
      </c>
      <c r="E40" s="35"/>
      <c r="F40" s="36">
        <f>F25</f>
        <v>8.116883116883117E-07</v>
      </c>
      <c r="G40" s="35"/>
      <c r="H40" s="37" t="s">
        <v>47</v>
      </c>
      <c r="I40" s="57">
        <v>75000</v>
      </c>
      <c r="J40" s="8"/>
      <c r="K40" s="9">
        <f t="shared" si="2"/>
        <v>0.060876623376623376</v>
      </c>
      <c r="L40" s="17"/>
    </row>
    <row r="41" spans="2:12" ht="18.75" customHeight="1">
      <c r="B41" s="100"/>
      <c r="C41" s="16" t="s">
        <v>35</v>
      </c>
      <c r="D41" s="54">
        <v>4063243</v>
      </c>
      <c r="E41" s="35"/>
      <c r="F41" s="36">
        <f>F26</f>
        <v>3.29808685064935</v>
      </c>
      <c r="G41" s="35"/>
      <c r="H41" s="37" t="s">
        <v>48</v>
      </c>
      <c r="I41" s="58">
        <v>0</v>
      </c>
      <c r="J41" s="8"/>
      <c r="K41" s="9">
        <f t="shared" si="2"/>
        <v>0</v>
      </c>
      <c r="L41" s="17"/>
    </row>
    <row r="42" spans="2:12" ht="18.75" customHeight="1">
      <c r="B42" s="101"/>
      <c r="C42" s="18" t="s">
        <v>57</v>
      </c>
      <c r="D42" s="56">
        <v>84423843</v>
      </c>
      <c r="E42" s="46"/>
      <c r="F42" s="20">
        <f>SUM(F34:F41)-0.1</f>
        <v>68.5258465909091</v>
      </c>
      <c r="G42" s="48"/>
      <c r="H42" s="37" t="s">
        <v>27</v>
      </c>
      <c r="I42" s="57">
        <v>6537760</v>
      </c>
      <c r="J42" s="8"/>
      <c r="K42" s="9">
        <f t="shared" si="2"/>
        <v>5.306623376623377</v>
      </c>
      <c r="L42" s="17"/>
    </row>
    <row r="43" spans="2:12" ht="18.75" customHeight="1">
      <c r="B43" s="99" t="s">
        <v>56</v>
      </c>
      <c r="C43" s="16" t="s">
        <v>7</v>
      </c>
      <c r="D43" s="54">
        <v>886000</v>
      </c>
      <c r="E43" s="35"/>
      <c r="F43" s="36">
        <f aca="true" t="shared" si="3" ref="F43:F52">F8</f>
        <v>0.7191558441558441</v>
      </c>
      <c r="G43" s="35"/>
      <c r="H43" s="37" t="s">
        <v>49</v>
      </c>
      <c r="I43" s="57">
        <v>658514</v>
      </c>
      <c r="J43" s="8"/>
      <c r="K43" s="9">
        <f t="shared" si="2"/>
        <v>0.5345081168831168</v>
      </c>
      <c r="L43" s="17"/>
    </row>
    <row r="44" spans="2:12" ht="18.75" customHeight="1">
      <c r="B44" s="100"/>
      <c r="C44" s="16" t="s">
        <v>9</v>
      </c>
      <c r="D44" s="54">
        <v>56000</v>
      </c>
      <c r="E44" s="35"/>
      <c r="F44" s="36">
        <f t="shared" si="3"/>
        <v>0.045454545454545456</v>
      </c>
      <c r="G44" s="35"/>
      <c r="H44" s="37" t="s">
        <v>50</v>
      </c>
      <c r="I44" s="57">
        <v>551361</v>
      </c>
      <c r="J44" s="8"/>
      <c r="K44" s="9">
        <f t="shared" si="2"/>
        <v>0.4475332792207792</v>
      </c>
      <c r="L44" s="17"/>
    </row>
    <row r="45" spans="2:12" ht="18.75" customHeight="1">
      <c r="B45" s="100"/>
      <c r="C45" s="22" t="s">
        <v>53</v>
      </c>
      <c r="D45" s="54">
        <v>610000</v>
      </c>
      <c r="E45" s="35"/>
      <c r="F45" s="36">
        <f t="shared" si="3"/>
        <v>0.49512987012987014</v>
      </c>
      <c r="G45" s="35"/>
      <c r="H45" s="37" t="s">
        <v>51</v>
      </c>
      <c r="I45" s="57">
        <v>932401</v>
      </c>
      <c r="J45" s="8"/>
      <c r="K45" s="9">
        <f t="shared" si="2"/>
        <v>0.7568189935064935</v>
      </c>
      <c r="L45" s="17"/>
    </row>
    <row r="46" spans="2:12" ht="18.75" customHeight="1">
      <c r="B46" s="100"/>
      <c r="C46" s="22" t="s">
        <v>54</v>
      </c>
      <c r="D46" s="54">
        <v>340000</v>
      </c>
      <c r="E46" s="35"/>
      <c r="F46" s="36">
        <f t="shared" si="3"/>
        <v>0.275974025974026</v>
      </c>
      <c r="G46" s="35"/>
      <c r="H46" s="37" t="s">
        <v>52</v>
      </c>
      <c r="I46" s="57">
        <v>10788465</v>
      </c>
      <c r="J46" s="8"/>
      <c r="K46" s="9">
        <f t="shared" si="2"/>
        <v>8.756870941558441</v>
      </c>
      <c r="L46" s="17"/>
    </row>
    <row r="47" spans="2:12" ht="18.75" customHeight="1">
      <c r="B47" s="100"/>
      <c r="C47" s="16" t="s">
        <v>11</v>
      </c>
      <c r="D47" s="54">
        <v>6480000</v>
      </c>
      <c r="E47" s="35"/>
      <c r="F47" s="36">
        <f t="shared" si="3"/>
        <v>5.259740259740259</v>
      </c>
      <c r="G47" s="35"/>
      <c r="H47" s="37" t="s">
        <v>31</v>
      </c>
      <c r="I47" s="57">
        <v>100000</v>
      </c>
      <c r="J47" s="8"/>
      <c r="K47" s="9">
        <f t="shared" si="2"/>
        <v>0.08116883116883117</v>
      </c>
      <c r="L47" s="17"/>
    </row>
    <row r="48" spans="2:12" ht="18.75" customHeight="1">
      <c r="B48" s="100"/>
      <c r="C48" s="16" t="s">
        <v>13</v>
      </c>
      <c r="D48" s="54">
        <v>100000</v>
      </c>
      <c r="E48" s="35"/>
      <c r="F48" s="36">
        <f t="shared" si="3"/>
        <v>0.08116883116883117</v>
      </c>
      <c r="G48" s="35"/>
      <c r="H48" s="37"/>
      <c r="I48" s="54"/>
      <c r="J48" s="8"/>
      <c r="K48" s="9"/>
      <c r="L48" s="17"/>
    </row>
    <row r="49" spans="2:12" ht="18.75" customHeight="1">
      <c r="B49" s="100"/>
      <c r="C49" s="16" t="s">
        <v>16</v>
      </c>
      <c r="D49" s="54">
        <v>320000</v>
      </c>
      <c r="E49" s="35"/>
      <c r="F49" s="36">
        <f t="shared" si="3"/>
        <v>0.2597402597402597</v>
      </c>
      <c r="G49" s="35"/>
      <c r="H49" s="37"/>
      <c r="I49" s="54"/>
      <c r="J49" s="8"/>
      <c r="K49" s="9"/>
      <c r="L49" s="17"/>
    </row>
    <row r="50" spans="2:12" ht="18.75" customHeight="1">
      <c r="B50" s="100"/>
      <c r="C50" s="16" t="s">
        <v>39</v>
      </c>
      <c r="D50" s="54">
        <v>290315</v>
      </c>
      <c r="E50" s="35"/>
      <c r="F50" s="36">
        <f t="shared" si="3"/>
        <v>0.2356452922077922</v>
      </c>
      <c r="G50" s="35"/>
      <c r="H50" s="50"/>
      <c r="I50" s="54"/>
      <c r="J50" s="8"/>
      <c r="K50" s="9"/>
      <c r="L50" s="17"/>
    </row>
    <row r="51" spans="2:12" ht="18.75" customHeight="1">
      <c r="B51" s="100"/>
      <c r="C51" s="16" t="s">
        <v>18</v>
      </c>
      <c r="D51" s="54">
        <v>920000</v>
      </c>
      <c r="E51" s="35"/>
      <c r="F51" s="36">
        <f t="shared" si="3"/>
        <v>0.7467532467532467</v>
      </c>
      <c r="G51" s="35"/>
      <c r="H51" s="50"/>
      <c r="I51" s="54"/>
      <c r="J51" s="8"/>
      <c r="K51" s="9"/>
      <c r="L51" s="17"/>
    </row>
    <row r="52" spans="2:12" ht="18.75" customHeight="1">
      <c r="B52" s="100"/>
      <c r="C52" s="16" t="s">
        <v>20</v>
      </c>
      <c r="D52" s="54">
        <v>65505</v>
      </c>
      <c r="E52" s="35"/>
      <c r="F52" s="36">
        <f t="shared" si="3"/>
        <v>0.05316964285714286</v>
      </c>
      <c r="G52" s="35"/>
      <c r="H52" s="50"/>
      <c r="I52" s="54"/>
      <c r="J52" s="8"/>
      <c r="K52" s="9"/>
      <c r="L52" s="17"/>
    </row>
    <row r="53" spans="2:12" ht="18.75" customHeight="1">
      <c r="B53" s="100"/>
      <c r="C53" s="16" t="s">
        <v>26</v>
      </c>
      <c r="D53" s="54">
        <v>15645299</v>
      </c>
      <c r="E53" s="35"/>
      <c r="F53" s="36">
        <f>F20</f>
        <v>12.69910633116883</v>
      </c>
      <c r="G53" s="35"/>
      <c r="H53" s="50"/>
      <c r="I53" s="54"/>
      <c r="J53" s="8"/>
      <c r="K53" s="9"/>
      <c r="L53" s="17"/>
    </row>
    <row r="54" spans="2:12" ht="18.75" customHeight="1">
      <c r="B54" s="100"/>
      <c r="C54" s="16" t="s">
        <v>28</v>
      </c>
      <c r="D54" s="54">
        <v>7036038</v>
      </c>
      <c r="E54" s="35"/>
      <c r="F54" s="36">
        <f>F21</f>
        <v>5.711069805194805</v>
      </c>
      <c r="G54" s="35"/>
      <c r="H54" s="50"/>
      <c r="I54" s="54"/>
      <c r="J54" s="8"/>
      <c r="K54" s="9"/>
      <c r="L54" s="17"/>
    </row>
    <row r="55" spans="2:12" ht="18.75" customHeight="1">
      <c r="B55" s="100"/>
      <c r="C55" s="16" t="s">
        <v>36</v>
      </c>
      <c r="D55" s="54">
        <v>6027000</v>
      </c>
      <c r="E55" s="35"/>
      <c r="F55" s="36">
        <f>F27</f>
        <v>4.892045454545454</v>
      </c>
      <c r="G55" s="35"/>
      <c r="H55" s="50"/>
      <c r="I55" s="54"/>
      <c r="J55" s="8"/>
      <c r="K55" s="9"/>
      <c r="L55" s="17"/>
    </row>
    <row r="56" spans="2:12" ht="18.75" customHeight="1">
      <c r="B56" s="101"/>
      <c r="C56" s="24" t="s">
        <v>57</v>
      </c>
      <c r="D56" s="56">
        <v>38776157</v>
      </c>
      <c r="E56" s="46"/>
      <c r="F56" s="20">
        <f>SUM(F43:F55)</f>
        <v>31.474153409090903</v>
      </c>
      <c r="G56" s="48"/>
      <c r="H56" s="50"/>
      <c r="I56" s="54"/>
      <c r="J56" s="8"/>
      <c r="K56" s="9"/>
      <c r="L56" s="17"/>
    </row>
    <row r="57" spans="2:12" s="6" customFormat="1" ht="18.75" customHeight="1" thickBot="1">
      <c r="B57" s="105" t="s">
        <v>58</v>
      </c>
      <c r="C57" s="106"/>
      <c r="D57" s="55">
        <v>123200000</v>
      </c>
      <c r="E57" s="38"/>
      <c r="F57" s="39">
        <f>SUM(F56,F42)</f>
        <v>100</v>
      </c>
      <c r="G57" s="38"/>
      <c r="H57" s="51" t="s">
        <v>58</v>
      </c>
      <c r="I57" s="59">
        <v>123200000</v>
      </c>
      <c r="J57" s="26"/>
      <c r="K57" s="27">
        <v>100</v>
      </c>
      <c r="L57" s="26"/>
    </row>
    <row r="58" spans="2:12" ht="4.5" customHeight="1">
      <c r="B58" s="3"/>
      <c r="C58" s="3"/>
      <c r="D58" s="5"/>
      <c r="E58" s="3"/>
      <c r="F58" s="4"/>
      <c r="G58" s="3"/>
      <c r="H58" s="3"/>
      <c r="I58" s="5"/>
      <c r="J58" s="3"/>
      <c r="K58" s="4"/>
      <c r="L58" s="3"/>
    </row>
    <row r="59" ht="13.5">
      <c r="B59" s="31" t="s">
        <v>66</v>
      </c>
    </row>
    <row r="60" ht="13.5">
      <c r="B60" s="31" t="s">
        <v>68</v>
      </c>
    </row>
  </sheetData>
  <sheetProtection/>
  <mergeCells count="37">
    <mergeCell ref="B1:L1"/>
    <mergeCell ref="B5:G5"/>
    <mergeCell ref="H5:L5"/>
    <mergeCell ref="B6:C6"/>
    <mergeCell ref="D6:E6"/>
    <mergeCell ref="F6:G6"/>
    <mergeCell ref="I6:J6"/>
    <mergeCell ref="K6:L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H32:L32"/>
    <mergeCell ref="B19:C19"/>
    <mergeCell ref="B20:C20"/>
    <mergeCell ref="B21:C21"/>
    <mergeCell ref="B22:C22"/>
    <mergeCell ref="B23:C23"/>
    <mergeCell ref="B24:C24"/>
    <mergeCell ref="B33:C33"/>
    <mergeCell ref="D33:E33"/>
    <mergeCell ref="B34:B42"/>
    <mergeCell ref="B43:B56"/>
    <mergeCell ref="B57:C57"/>
    <mergeCell ref="B25:C25"/>
    <mergeCell ref="B26:C26"/>
    <mergeCell ref="B27:C27"/>
    <mergeCell ref="B28:C28"/>
    <mergeCell ref="B32:G32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  <ignoredErrors>
    <ignoredError sqref="F24 K9 K36:K3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L60"/>
  <sheetViews>
    <sheetView showGridLines="0" defaultGridColor="0" zoomScaleSheetLayoutView="100" zoomScalePageLayoutView="0" colorId="22" workbookViewId="0" topLeftCell="A1">
      <pane ySplit="1" topLeftCell="A2" activePane="bottomLeft" state="frozen"/>
      <selection pane="topLeft" activeCell="A1" sqref="A1"/>
      <selection pane="bottomLeft" activeCell="I22" sqref="I22"/>
    </sheetView>
  </sheetViews>
  <sheetFormatPr defaultColWidth="8.59765625" defaultRowHeight="15"/>
  <cols>
    <col min="1" max="1" width="1.59765625" style="8" customWidth="1"/>
    <col min="2" max="2" width="2.59765625" style="8" customWidth="1"/>
    <col min="3" max="3" width="23.5" style="8" bestFit="1" customWidth="1"/>
    <col min="4" max="4" width="14.69921875" style="8" customWidth="1"/>
    <col min="5" max="5" width="4.19921875" style="8" customWidth="1"/>
    <col min="6" max="6" width="8.09765625" style="8" customWidth="1"/>
    <col min="7" max="7" width="2.69921875" style="8" customWidth="1"/>
    <col min="8" max="8" width="23.5" style="8" customWidth="1"/>
    <col min="9" max="9" width="14" style="8" customWidth="1"/>
    <col min="10" max="10" width="4.19921875" style="8" customWidth="1"/>
    <col min="11" max="11" width="7.59765625" style="8" customWidth="1"/>
    <col min="12" max="12" width="2.69921875" style="8" customWidth="1"/>
    <col min="13" max="16384" width="8.59765625" style="8" customWidth="1"/>
  </cols>
  <sheetData>
    <row r="1" spans="2:12" ht="24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4.5" customHeight="1"/>
    <row r="3" spans="2:12" ht="13.5">
      <c r="B3" s="8" t="s">
        <v>0</v>
      </c>
      <c r="L3" s="76" t="s">
        <v>80</v>
      </c>
    </row>
    <row r="4" spans="3:12" ht="4.5" customHeight="1" thickBot="1">
      <c r="C4" s="17"/>
      <c r="D4" s="17"/>
      <c r="E4" s="17"/>
      <c r="F4" s="17"/>
      <c r="G4" s="17"/>
      <c r="H4" s="30"/>
      <c r="I4" s="30"/>
      <c r="J4" s="30"/>
      <c r="K4" s="30"/>
      <c r="L4" s="30"/>
    </row>
    <row r="5" spans="2:12" ht="18.75" customHeight="1">
      <c r="B5" s="94" t="s">
        <v>63</v>
      </c>
      <c r="C5" s="94"/>
      <c r="D5" s="94"/>
      <c r="E5" s="94"/>
      <c r="F5" s="94"/>
      <c r="G5" s="95"/>
      <c r="H5" s="103" t="s">
        <v>65</v>
      </c>
      <c r="I5" s="94"/>
      <c r="J5" s="94"/>
      <c r="K5" s="94"/>
      <c r="L5" s="94"/>
    </row>
    <row r="6" spans="2:12" ht="18.75" customHeight="1">
      <c r="B6" s="96" t="s">
        <v>60</v>
      </c>
      <c r="C6" s="97"/>
      <c r="D6" s="98" t="s">
        <v>61</v>
      </c>
      <c r="E6" s="97"/>
      <c r="F6" s="98" t="s">
        <v>1</v>
      </c>
      <c r="G6" s="104"/>
      <c r="H6" s="15" t="s">
        <v>62</v>
      </c>
      <c r="I6" s="98" t="s">
        <v>2</v>
      </c>
      <c r="J6" s="97"/>
      <c r="K6" s="98" t="s">
        <v>1</v>
      </c>
      <c r="L6" s="96"/>
    </row>
    <row r="7" spans="2:12" ht="18.75" customHeight="1">
      <c r="B7" s="88" t="s">
        <v>3</v>
      </c>
      <c r="C7" s="89"/>
      <c r="D7" s="7">
        <v>65696357</v>
      </c>
      <c r="E7" s="8" t="s">
        <v>4</v>
      </c>
      <c r="F7" s="9">
        <f aca="true" t="shared" si="0" ref="F7:F16">D7/$D$28*100</f>
        <v>54.17809417779977</v>
      </c>
      <c r="G7" s="8" t="s">
        <v>5</v>
      </c>
      <c r="H7" s="10" t="s">
        <v>6</v>
      </c>
      <c r="I7" s="7">
        <v>728510</v>
      </c>
      <c r="J7" s="8" t="s">
        <v>4</v>
      </c>
      <c r="K7" s="9">
        <f aca="true" t="shared" si="1" ref="K7:K17">I7/$I$28*100</f>
        <v>0.6007834405409863</v>
      </c>
      <c r="L7" s="8" t="s">
        <v>5</v>
      </c>
    </row>
    <row r="8" spans="2:11" ht="18.75" customHeight="1">
      <c r="B8" s="90" t="s">
        <v>7</v>
      </c>
      <c r="C8" s="91"/>
      <c r="D8" s="7">
        <v>856000</v>
      </c>
      <c r="F8" s="9">
        <f t="shared" si="0"/>
        <v>0.7059211611413492</v>
      </c>
      <c r="H8" s="10" t="s">
        <v>8</v>
      </c>
      <c r="I8" s="7">
        <v>13140494</v>
      </c>
      <c r="K8" s="9">
        <f t="shared" si="1"/>
        <v>10.83662708230249</v>
      </c>
    </row>
    <row r="9" spans="2:11" ht="18.75" customHeight="1">
      <c r="B9" s="90" t="s">
        <v>9</v>
      </c>
      <c r="C9" s="91"/>
      <c r="D9" s="7">
        <v>180000</v>
      </c>
      <c r="F9" s="9">
        <f t="shared" si="0"/>
        <v>0.14844136566056407</v>
      </c>
      <c r="H9" s="10" t="s">
        <v>10</v>
      </c>
      <c r="I9" s="7">
        <v>44140182</v>
      </c>
      <c r="K9" s="9">
        <f t="shared" si="1"/>
        <v>36.401271647699154</v>
      </c>
    </row>
    <row r="10" spans="2:11" ht="18.75" customHeight="1">
      <c r="B10" s="90" t="s">
        <v>53</v>
      </c>
      <c r="C10" s="91"/>
      <c r="D10" s="7">
        <v>315000</v>
      </c>
      <c r="F10" s="9">
        <f t="shared" si="0"/>
        <v>0.25977238990598717</v>
      </c>
      <c r="H10" s="10" t="s">
        <v>12</v>
      </c>
      <c r="I10" s="7">
        <v>13201410</v>
      </c>
      <c r="K10" s="9">
        <f t="shared" si="1"/>
        <v>10.88686293913904</v>
      </c>
    </row>
    <row r="11" spans="2:11" ht="18.75" customHeight="1">
      <c r="B11" s="90" t="s">
        <v>54</v>
      </c>
      <c r="C11" s="91"/>
      <c r="D11" s="7">
        <v>100000</v>
      </c>
      <c r="F11" s="9">
        <f t="shared" si="0"/>
        <v>0.08246742536698004</v>
      </c>
      <c r="H11" s="10" t="s">
        <v>14</v>
      </c>
      <c r="I11" s="7">
        <v>160996</v>
      </c>
      <c r="K11" s="9">
        <f t="shared" si="1"/>
        <v>0.1327692561438232</v>
      </c>
    </row>
    <row r="12" spans="2:11" ht="18.75" customHeight="1">
      <c r="B12" s="90" t="s">
        <v>11</v>
      </c>
      <c r="C12" s="91"/>
      <c r="D12" s="7">
        <v>6358388</v>
      </c>
      <c r="F12" s="9">
        <f t="shared" si="0"/>
        <v>5.243598878443015</v>
      </c>
      <c r="H12" s="10" t="s">
        <v>15</v>
      </c>
      <c r="I12" s="7">
        <v>1569728</v>
      </c>
      <c r="K12" s="9">
        <f t="shared" si="1"/>
        <v>1.2945142668645886</v>
      </c>
    </row>
    <row r="13" spans="2:11" ht="18.75" customHeight="1">
      <c r="B13" s="90" t="s">
        <v>13</v>
      </c>
      <c r="C13" s="91"/>
      <c r="D13" s="7">
        <v>112000</v>
      </c>
      <c r="F13" s="9">
        <f t="shared" si="0"/>
        <v>0.09236351641101766</v>
      </c>
      <c r="H13" s="10" t="s">
        <v>17</v>
      </c>
      <c r="I13" s="7">
        <v>2619262</v>
      </c>
      <c r="K13" s="9">
        <f t="shared" si="1"/>
        <v>2.160037935015669</v>
      </c>
    </row>
    <row r="14" spans="2:11" ht="18.75" customHeight="1">
      <c r="B14" s="90" t="s">
        <v>16</v>
      </c>
      <c r="C14" s="91"/>
      <c r="D14" s="7">
        <v>200000</v>
      </c>
      <c r="F14" s="9">
        <f t="shared" si="0"/>
        <v>0.16493485073396008</v>
      </c>
      <c r="H14" s="10" t="s">
        <v>19</v>
      </c>
      <c r="I14" s="7">
        <v>18682403</v>
      </c>
      <c r="K14" s="9">
        <f t="shared" si="1"/>
        <v>15.406896750783442</v>
      </c>
    </row>
    <row r="15" spans="2:11" ht="18.75" customHeight="1">
      <c r="B15" s="90" t="s">
        <v>39</v>
      </c>
      <c r="C15" s="91"/>
      <c r="D15" s="7">
        <v>282897</v>
      </c>
      <c r="F15" s="9">
        <f t="shared" si="0"/>
        <v>0.2332978723404255</v>
      </c>
      <c r="H15" s="10" t="s">
        <v>21</v>
      </c>
      <c r="I15" s="7">
        <v>4636564</v>
      </c>
      <c r="K15" s="9">
        <f t="shared" si="1"/>
        <v>3.823654956292265</v>
      </c>
    </row>
    <row r="16" spans="2:11" ht="18.75" customHeight="1">
      <c r="B16" s="90" t="s">
        <v>18</v>
      </c>
      <c r="C16" s="91"/>
      <c r="D16" s="7">
        <v>1250000</v>
      </c>
      <c r="F16" s="9">
        <f t="shared" si="0"/>
        <v>1.0308428170872506</v>
      </c>
      <c r="H16" s="10" t="s">
        <v>23</v>
      </c>
      <c r="I16" s="7">
        <v>15834405</v>
      </c>
      <c r="K16" s="9">
        <f t="shared" si="1"/>
        <v>13.058226125680356</v>
      </c>
    </row>
    <row r="17" spans="2:11" ht="18.75" customHeight="1">
      <c r="B17" s="90" t="s">
        <v>20</v>
      </c>
      <c r="C17" s="91"/>
      <c r="D17" s="7">
        <v>59944</v>
      </c>
      <c r="F17" s="9">
        <f>D17/$D$28*100+0.1</f>
        <v>0.14943427346198251</v>
      </c>
      <c r="H17" s="10" t="s">
        <v>25</v>
      </c>
      <c r="I17" s="7">
        <v>75000</v>
      </c>
      <c r="K17" s="9">
        <f t="shared" si="1"/>
        <v>0.06185056902523503</v>
      </c>
    </row>
    <row r="18" spans="2:11" ht="18.75" customHeight="1">
      <c r="B18" s="90" t="s">
        <v>22</v>
      </c>
      <c r="C18" s="91"/>
      <c r="D18" s="7">
        <v>1919488</v>
      </c>
      <c r="F18" s="9">
        <f aca="true" t="shared" si="2" ref="F18:F27">D18/$D$28*100</f>
        <v>1.582952333828138</v>
      </c>
      <c r="H18" s="10" t="s">
        <v>27</v>
      </c>
      <c r="I18" s="7">
        <v>6371044</v>
      </c>
      <c r="K18" s="9">
        <f>I18/$I$28*100-0.1</f>
        <v>5.15403595579746</v>
      </c>
    </row>
    <row r="19" spans="2:11" ht="18.75" customHeight="1">
      <c r="B19" s="90" t="s">
        <v>24</v>
      </c>
      <c r="C19" s="91"/>
      <c r="D19" s="7">
        <v>1885873</v>
      </c>
      <c r="F19" s="9">
        <f t="shared" si="2"/>
        <v>1.5552309087910274</v>
      </c>
      <c r="H19" s="10" t="s">
        <v>29</v>
      </c>
      <c r="I19" s="7">
        <v>2</v>
      </c>
      <c r="K19" s="9">
        <f>I19/$I$28*100</f>
        <v>1.6493485073396006E-06</v>
      </c>
    </row>
    <row r="20" spans="2:11" ht="18.75" customHeight="1">
      <c r="B20" s="90" t="s">
        <v>26</v>
      </c>
      <c r="C20" s="91"/>
      <c r="D20" s="7">
        <v>15371755</v>
      </c>
      <c r="F20" s="9">
        <f t="shared" si="2"/>
        <v>12.676690582220024</v>
      </c>
      <c r="H20" s="10" t="s">
        <v>31</v>
      </c>
      <c r="I20" s="7">
        <v>100000</v>
      </c>
      <c r="K20" s="9">
        <f>I20/$I$28*100</f>
        <v>0.08246742536698004</v>
      </c>
    </row>
    <row r="21" spans="2:11" ht="18.75" customHeight="1">
      <c r="B21" s="90" t="s">
        <v>28</v>
      </c>
      <c r="C21" s="91"/>
      <c r="D21" s="7">
        <v>6729192</v>
      </c>
      <c r="F21" s="9">
        <f t="shared" si="2"/>
        <v>5.549391390400792</v>
      </c>
      <c r="H21" s="10"/>
      <c r="I21" s="7"/>
      <c r="K21" s="9"/>
    </row>
    <row r="22" spans="2:11" ht="18.75" customHeight="1">
      <c r="B22" s="90" t="s">
        <v>30</v>
      </c>
      <c r="C22" s="91"/>
      <c r="D22" s="7">
        <v>994605</v>
      </c>
      <c r="F22" s="9">
        <f t="shared" si="2"/>
        <v>0.8202251360712518</v>
      </c>
      <c r="H22" s="10"/>
      <c r="I22" s="7"/>
      <c r="K22" s="9"/>
    </row>
    <row r="23" spans="2:11" ht="18.75" customHeight="1">
      <c r="B23" s="90" t="s">
        <v>32</v>
      </c>
      <c r="C23" s="91"/>
      <c r="D23" s="7">
        <v>12691</v>
      </c>
      <c r="F23" s="9">
        <f t="shared" si="2"/>
        <v>0.010465940953323438</v>
      </c>
      <c r="H23" s="10"/>
      <c r="I23" s="7"/>
      <c r="K23" s="9"/>
    </row>
    <row r="24" spans="2:11" ht="18.75" customHeight="1">
      <c r="B24" s="90" t="s">
        <v>33</v>
      </c>
      <c r="C24" s="91"/>
      <c r="D24" s="7">
        <v>7683401</v>
      </c>
      <c r="F24" s="9">
        <f t="shared" si="2"/>
        <v>6.336302985320798</v>
      </c>
      <c r="H24" s="10"/>
      <c r="I24" s="7"/>
      <c r="K24" s="9"/>
    </row>
    <row r="25" spans="2:11" ht="18.75" customHeight="1">
      <c r="B25" s="90" t="s">
        <v>34</v>
      </c>
      <c r="C25" s="91"/>
      <c r="D25" s="7">
        <v>1</v>
      </c>
      <c r="F25" s="9">
        <f t="shared" si="2"/>
        <v>8.246742536698003E-07</v>
      </c>
      <c r="H25" s="10"/>
      <c r="I25" s="7"/>
      <c r="K25" s="9"/>
    </row>
    <row r="26" spans="2:11" ht="18.75" customHeight="1">
      <c r="B26" s="90" t="s">
        <v>35</v>
      </c>
      <c r="C26" s="91"/>
      <c r="D26" s="7">
        <v>4352408</v>
      </c>
      <c r="F26" s="9">
        <f t="shared" si="2"/>
        <v>3.5893188190664684</v>
      </c>
      <c r="H26" s="10"/>
      <c r="I26" s="7"/>
      <c r="K26" s="9"/>
    </row>
    <row r="27" spans="2:11" ht="18.75" customHeight="1">
      <c r="B27" s="90" t="s">
        <v>36</v>
      </c>
      <c r="C27" s="91"/>
      <c r="D27" s="7">
        <v>6900000</v>
      </c>
      <c r="F27" s="9">
        <f t="shared" si="2"/>
        <v>5.690252350321623</v>
      </c>
      <c r="H27" s="10"/>
      <c r="I27" s="7"/>
      <c r="K27" s="9"/>
    </row>
    <row r="28" spans="2:12" s="29" customFormat="1" ht="18.75" customHeight="1" thickBot="1">
      <c r="B28" s="92" t="s">
        <v>37</v>
      </c>
      <c r="C28" s="93"/>
      <c r="D28" s="52">
        <v>121260000</v>
      </c>
      <c r="E28" s="11"/>
      <c r="F28" s="12">
        <v>100</v>
      </c>
      <c r="G28" s="11"/>
      <c r="H28" s="53" t="s">
        <v>38</v>
      </c>
      <c r="I28" s="52">
        <v>121260000</v>
      </c>
      <c r="J28" s="11"/>
      <c r="K28" s="12">
        <v>100</v>
      </c>
      <c r="L28" s="11"/>
    </row>
    <row r="30" spans="2:12" ht="13.5">
      <c r="B30" s="8" t="s">
        <v>64</v>
      </c>
      <c r="C30" s="29"/>
      <c r="D30" s="29"/>
      <c r="L30" s="76" t="s">
        <v>80</v>
      </c>
    </row>
    <row r="31" spans="2:12" ht="4.5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8.75" customHeight="1">
      <c r="B32" s="94" t="s">
        <v>63</v>
      </c>
      <c r="C32" s="94"/>
      <c r="D32" s="94"/>
      <c r="E32" s="94"/>
      <c r="F32" s="94"/>
      <c r="G32" s="95"/>
      <c r="H32" s="103" t="s">
        <v>65</v>
      </c>
      <c r="I32" s="94"/>
      <c r="J32" s="94"/>
      <c r="K32" s="94"/>
      <c r="L32" s="94"/>
    </row>
    <row r="33" spans="2:12" ht="18.75" customHeight="1">
      <c r="B33" s="96" t="s">
        <v>60</v>
      </c>
      <c r="C33" s="97"/>
      <c r="D33" s="98" t="s">
        <v>40</v>
      </c>
      <c r="E33" s="97"/>
      <c r="F33" s="13" t="s">
        <v>1</v>
      </c>
      <c r="G33" s="14"/>
      <c r="H33" s="15" t="s">
        <v>62</v>
      </c>
      <c r="I33" s="13" t="s">
        <v>40</v>
      </c>
      <c r="J33" s="14"/>
      <c r="K33" s="13" t="s">
        <v>1</v>
      </c>
      <c r="L33" s="14"/>
    </row>
    <row r="34" spans="2:12" ht="18.75" customHeight="1">
      <c r="B34" s="99" t="s">
        <v>55</v>
      </c>
      <c r="C34" s="16" t="s">
        <v>3</v>
      </c>
      <c r="D34" s="7">
        <v>65696357</v>
      </c>
      <c r="E34" s="8" t="s">
        <v>4</v>
      </c>
      <c r="F34" s="9">
        <f>F7</f>
        <v>54.17809417779977</v>
      </c>
      <c r="G34" s="8" t="s">
        <v>5</v>
      </c>
      <c r="H34" s="10" t="s">
        <v>41</v>
      </c>
      <c r="I34" s="74">
        <v>19803000</v>
      </c>
      <c r="J34" s="8" t="s">
        <v>4</v>
      </c>
      <c r="K34" s="9">
        <f aca="true" t="shared" si="3" ref="K34:K47">I34/$I$57*100</f>
        <v>16.33102424542306</v>
      </c>
      <c r="L34" s="8" t="s">
        <v>5</v>
      </c>
    </row>
    <row r="35" spans="2:11" ht="18.75" customHeight="1">
      <c r="B35" s="100"/>
      <c r="C35" s="16" t="s">
        <v>22</v>
      </c>
      <c r="D35" s="7">
        <v>1919488</v>
      </c>
      <c r="F35" s="9">
        <f>F18</f>
        <v>1.582952333828138</v>
      </c>
      <c r="H35" s="10" t="s">
        <v>42</v>
      </c>
      <c r="I35" s="74">
        <v>20812522</v>
      </c>
      <c r="K35" s="9">
        <f t="shared" si="3"/>
        <v>17.163551047336302</v>
      </c>
    </row>
    <row r="36" spans="2:11" ht="18.75" customHeight="1">
      <c r="B36" s="100"/>
      <c r="C36" s="16" t="s">
        <v>24</v>
      </c>
      <c r="D36" s="7">
        <v>1885873</v>
      </c>
      <c r="F36" s="9">
        <f>F19</f>
        <v>1.5552309087910274</v>
      </c>
      <c r="H36" s="10" t="s">
        <v>43</v>
      </c>
      <c r="I36" s="74">
        <v>882234</v>
      </c>
      <c r="K36" s="9">
        <f t="shared" si="3"/>
        <v>0.7275556655121227</v>
      </c>
    </row>
    <row r="37" spans="2:11" ht="18.75" customHeight="1">
      <c r="B37" s="100"/>
      <c r="C37" s="16" t="s">
        <v>30</v>
      </c>
      <c r="D37" s="7">
        <v>994605</v>
      </c>
      <c r="F37" s="9">
        <f>F22</f>
        <v>0.8202251360712518</v>
      </c>
      <c r="H37" s="10" t="s">
        <v>44</v>
      </c>
      <c r="I37" s="74">
        <v>26347269</v>
      </c>
      <c r="K37" s="9">
        <f t="shared" si="3"/>
        <v>21.72791439881247</v>
      </c>
    </row>
    <row r="38" spans="2:11" ht="18.75" customHeight="1">
      <c r="B38" s="100"/>
      <c r="C38" s="16" t="s">
        <v>32</v>
      </c>
      <c r="D38" s="7">
        <v>12691</v>
      </c>
      <c r="F38" s="9">
        <f>F23</f>
        <v>0.010465940953323438</v>
      </c>
      <c r="H38" s="10" t="s">
        <v>45</v>
      </c>
      <c r="I38" s="74">
        <v>11991472</v>
      </c>
      <c r="K38" s="9">
        <f t="shared" si="3"/>
        <v>9.889058222002308</v>
      </c>
    </row>
    <row r="39" spans="2:12" ht="18.75" customHeight="1">
      <c r="B39" s="100"/>
      <c r="C39" s="16" t="s">
        <v>33</v>
      </c>
      <c r="D39" s="7">
        <v>7683401</v>
      </c>
      <c r="F39" s="9">
        <f>F24</f>
        <v>6.336302985320798</v>
      </c>
      <c r="H39" s="10" t="s">
        <v>46</v>
      </c>
      <c r="I39" s="74">
        <v>21875766</v>
      </c>
      <c r="K39" s="9">
        <f t="shared" si="3"/>
        <v>18.040380999505196</v>
      </c>
      <c r="L39" s="17"/>
    </row>
    <row r="40" spans="2:12" ht="18.75" customHeight="1">
      <c r="B40" s="100"/>
      <c r="C40" s="16" t="s">
        <v>34</v>
      </c>
      <c r="D40" s="7">
        <v>1</v>
      </c>
      <c r="F40" s="9">
        <f>F25</f>
        <v>8.246742536698003E-07</v>
      </c>
      <c r="H40" s="10" t="s">
        <v>47</v>
      </c>
      <c r="I40" s="74">
        <v>75000</v>
      </c>
      <c r="K40" s="9">
        <f t="shared" si="3"/>
        <v>0.06185056902523503</v>
      </c>
      <c r="L40" s="17"/>
    </row>
    <row r="41" spans="2:12" ht="18.75" customHeight="1">
      <c r="B41" s="100"/>
      <c r="C41" s="16" t="s">
        <v>35</v>
      </c>
      <c r="D41" s="7">
        <v>4352408</v>
      </c>
      <c r="F41" s="9">
        <f>F26</f>
        <v>3.5893188190664684</v>
      </c>
      <c r="H41" s="10" t="s">
        <v>48</v>
      </c>
      <c r="I41" s="75">
        <v>0</v>
      </c>
      <c r="K41" s="9">
        <f t="shared" si="3"/>
        <v>0</v>
      </c>
      <c r="L41" s="17"/>
    </row>
    <row r="42" spans="2:12" ht="18.75" customHeight="1">
      <c r="B42" s="101"/>
      <c r="C42" s="18" t="s">
        <v>57</v>
      </c>
      <c r="D42" s="71">
        <v>82544824</v>
      </c>
      <c r="E42" s="19"/>
      <c r="F42" s="20">
        <f>SUM(F34:F41)</f>
        <v>68.07259112650503</v>
      </c>
      <c r="G42" s="21"/>
      <c r="H42" s="10" t="s">
        <v>27</v>
      </c>
      <c r="I42" s="74">
        <v>6371044</v>
      </c>
      <c r="K42" s="9">
        <f t="shared" si="3"/>
        <v>5.25403595579746</v>
      </c>
      <c r="L42" s="17"/>
    </row>
    <row r="43" spans="2:12" ht="18.75" customHeight="1">
      <c r="B43" s="99" t="s">
        <v>56</v>
      </c>
      <c r="C43" s="16" t="s">
        <v>7</v>
      </c>
      <c r="D43" s="7">
        <v>856000</v>
      </c>
      <c r="F43" s="9">
        <f aca="true" t="shared" si="4" ref="F43:F52">F8</f>
        <v>0.7059211611413492</v>
      </c>
      <c r="H43" s="10" t="s">
        <v>49</v>
      </c>
      <c r="I43" s="74">
        <v>650245</v>
      </c>
      <c r="K43" s="9">
        <f t="shared" si="3"/>
        <v>0.5362403100775194</v>
      </c>
      <c r="L43" s="17"/>
    </row>
    <row r="44" spans="2:12" ht="18.75" customHeight="1">
      <c r="B44" s="100"/>
      <c r="C44" s="16" t="s">
        <v>9</v>
      </c>
      <c r="D44" s="7">
        <v>180000</v>
      </c>
      <c r="F44" s="9">
        <f t="shared" si="4"/>
        <v>0.14844136566056407</v>
      </c>
      <c r="H44" s="10" t="s">
        <v>50</v>
      </c>
      <c r="I44" s="74">
        <v>777949</v>
      </c>
      <c r="K44" s="9">
        <f t="shared" si="3"/>
        <v>0.6415545109681676</v>
      </c>
      <c r="L44" s="17"/>
    </row>
    <row r="45" spans="2:12" ht="18.75" customHeight="1">
      <c r="B45" s="100"/>
      <c r="C45" s="22" t="s">
        <v>53</v>
      </c>
      <c r="D45" s="7">
        <v>315000</v>
      </c>
      <c r="F45" s="33">
        <f t="shared" si="4"/>
        <v>0.25977238990598717</v>
      </c>
      <c r="H45" s="10" t="s">
        <v>51</v>
      </c>
      <c r="I45" s="74">
        <v>1079601</v>
      </c>
      <c r="K45" s="9">
        <f t="shared" si="3"/>
        <v>0.8903191489361701</v>
      </c>
      <c r="L45" s="17"/>
    </row>
    <row r="46" spans="2:12" ht="18.75" customHeight="1">
      <c r="B46" s="100"/>
      <c r="C46" s="22" t="s">
        <v>54</v>
      </c>
      <c r="D46" s="7">
        <v>100000</v>
      </c>
      <c r="F46" s="9">
        <f t="shared" si="4"/>
        <v>0.08246742536698004</v>
      </c>
      <c r="H46" s="10" t="s">
        <v>52</v>
      </c>
      <c r="I46" s="74">
        <v>10493898</v>
      </c>
      <c r="K46" s="9">
        <f t="shared" si="3"/>
        <v>8.654047501237011</v>
      </c>
      <c r="L46" s="17"/>
    </row>
    <row r="47" spans="2:12" ht="18.75" customHeight="1">
      <c r="B47" s="100"/>
      <c r="C47" s="16" t="s">
        <v>11</v>
      </c>
      <c r="D47" s="7">
        <v>6358388</v>
      </c>
      <c r="F47" s="9">
        <f t="shared" si="4"/>
        <v>5.243598878443015</v>
      </c>
      <c r="H47" s="10" t="s">
        <v>31</v>
      </c>
      <c r="I47" s="74">
        <v>100000</v>
      </c>
      <c r="K47" s="9">
        <f t="shared" si="3"/>
        <v>0.08246742536698004</v>
      </c>
      <c r="L47" s="17"/>
    </row>
    <row r="48" spans="2:12" ht="18.75" customHeight="1">
      <c r="B48" s="100"/>
      <c r="C48" s="16" t="s">
        <v>13</v>
      </c>
      <c r="D48" s="7">
        <v>112000</v>
      </c>
      <c r="F48" s="9">
        <f t="shared" si="4"/>
        <v>0.09236351641101766</v>
      </c>
      <c r="H48" s="10"/>
      <c r="I48" s="7"/>
      <c r="K48" s="9"/>
      <c r="L48" s="17"/>
    </row>
    <row r="49" spans="2:12" ht="18.75" customHeight="1">
      <c r="B49" s="100"/>
      <c r="C49" s="16" t="s">
        <v>16</v>
      </c>
      <c r="D49" s="7">
        <v>200000</v>
      </c>
      <c r="F49" s="9">
        <f t="shared" si="4"/>
        <v>0.16493485073396008</v>
      </c>
      <c r="H49" s="10"/>
      <c r="I49" s="7"/>
      <c r="K49" s="9"/>
      <c r="L49" s="17"/>
    </row>
    <row r="50" spans="2:12" ht="18.75" customHeight="1">
      <c r="B50" s="100"/>
      <c r="C50" s="16" t="s">
        <v>39</v>
      </c>
      <c r="D50" s="7">
        <v>282897</v>
      </c>
      <c r="F50" s="9">
        <f t="shared" si="4"/>
        <v>0.2332978723404255</v>
      </c>
      <c r="H50" s="23"/>
      <c r="I50" s="7"/>
      <c r="K50" s="9"/>
      <c r="L50" s="17"/>
    </row>
    <row r="51" spans="2:12" ht="18.75" customHeight="1">
      <c r="B51" s="100"/>
      <c r="C51" s="16" t="s">
        <v>18</v>
      </c>
      <c r="D51" s="7">
        <v>1250000</v>
      </c>
      <c r="F51" s="9">
        <f t="shared" si="4"/>
        <v>1.0308428170872506</v>
      </c>
      <c r="H51" s="23"/>
      <c r="I51" s="7"/>
      <c r="K51" s="9"/>
      <c r="L51" s="17"/>
    </row>
    <row r="52" spans="2:12" ht="18.75" customHeight="1">
      <c r="B52" s="100"/>
      <c r="C52" s="16" t="s">
        <v>20</v>
      </c>
      <c r="D52" s="7">
        <v>59944</v>
      </c>
      <c r="F52" s="9">
        <f t="shared" si="4"/>
        <v>0.14943427346198251</v>
      </c>
      <c r="H52" s="23"/>
      <c r="I52" s="7"/>
      <c r="K52" s="9"/>
      <c r="L52" s="17"/>
    </row>
    <row r="53" spans="2:12" ht="18.75" customHeight="1">
      <c r="B53" s="100"/>
      <c r="C53" s="16" t="s">
        <v>26</v>
      </c>
      <c r="D53" s="7">
        <v>15371755</v>
      </c>
      <c r="F53" s="9">
        <f>F20</f>
        <v>12.676690582220024</v>
      </c>
      <c r="H53" s="23"/>
      <c r="I53" s="7"/>
      <c r="K53" s="9"/>
      <c r="L53" s="17"/>
    </row>
    <row r="54" spans="2:12" ht="18.75" customHeight="1">
      <c r="B54" s="100"/>
      <c r="C54" s="16" t="s">
        <v>28</v>
      </c>
      <c r="D54" s="7">
        <v>6729192</v>
      </c>
      <c r="F54" s="9">
        <f>F21</f>
        <v>5.549391390400792</v>
      </c>
      <c r="H54" s="23"/>
      <c r="I54" s="7"/>
      <c r="K54" s="9"/>
      <c r="L54" s="17"/>
    </row>
    <row r="55" spans="2:12" ht="18.75" customHeight="1">
      <c r="B55" s="100"/>
      <c r="C55" s="16" t="s">
        <v>36</v>
      </c>
      <c r="D55" s="7">
        <v>6900000</v>
      </c>
      <c r="F55" s="9">
        <f>F27</f>
        <v>5.690252350321623</v>
      </c>
      <c r="H55" s="23"/>
      <c r="I55" s="7"/>
      <c r="K55" s="9"/>
      <c r="L55" s="17"/>
    </row>
    <row r="56" spans="2:12" ht="18.75" customHeight="1">
      <c r="B56" s="101"/>
      <c r="C56" s="24" t="s">
        <v>57</v>
      </c>
      <c r="D56" s="71">
        <v>38715176</v>
      </c>
      <c r="E56" s="19"/>
      <c r="F56" s="20">
        <f>SUM(F43:F55)-0.1</f>
        <v>31.92740887349497</v>
      </c>
      <c r="G56" s="21"/>
      <c r="H56" s="23"/>
      <c r="I56" s="7"/>
      <c r="K56" s="9"/>
      <c r="L56" s="17"/>
    </row>
    <row r="57" spans="2:12" s="29" customFormat="1" ht="18.75" customHeight="1" thickBot="1">
      <c r="B57" s="105" t="s">
        <v>58</v>
      </c>
      <c r="C57" s="106"/>
      <c r="D57" s="52">
        <v>121260000</v>
      </c>
      <c r="E57" s="11"/>
      <c r="F57" s="12">
        <f>SUM(F56,F42)</f>
        <v>100</v>
      </c>
      <c r="G57" s="11"/>
      <c r="H57" s="25" t="s">
        <v>58</v>
      </c>
      <c r="I57" s="65">
        <v>121260000</v>
      </c>
      <c r="J57" s="26"/>
      <c r="K57" s="27">
        <v>100</v>
      </c>
      <c r="L57" s="26"/>
    </row>
    <row r="58" spans="2:12" ht="4.5" customHeight="1">
      <c r="B58" s="17"/>
      <c r="C58" s="17"/>
      <c r="D58" s="77"/>
      <c r="E58" s="17"/>
      <c r="F58" s="78"/>
      <c r="G58" s="17"/>
      <c r="H58" s="17"/>
      <c r="I58" s="77"/>
      <c r="J58" s="17"/>
      <c r="K58" s="78"/>
      <c r="L58" s="17"/>
    </row>
    <row r="59" ht="13.5">
      <c r="B59" s="79" t="s">
        <v>66</v>
      </c>
    </row>
    <row r="60" ht="13.5">
      <c r="B60" s="79" t="s">
        <v>68</v>
      </c>
    </row>
  </sheetData>
  <sheetProtection/>
  <mergeCells count="37">
    <mergeCell ref="B33:C33"/>
    <mergeCell ref="D33:E33"/>
    <mergeCell ref="B34:B42"/>
    <mergeCell ref="B43:B56"/>
    <mergeCell ref="B57:C57"/>
    <mergeCell ref="B25:C25"/>
    <mergeCell ref="B26:C26"/>
    <mergeCell ref="B27:C27"/>
    <mergeCell ref="B28:C28"/>
    <mergeCell ref="B32:G32"/>
    <mergeCell ref="H32:L32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L1"/>
    <mergeCell ref="B5:G5"/>
    <mergeCell ref="H5:L5"/>
    <mergeCell ref="B6:C6"/>
    <mergeCell ref="D6:E6"/>
    <mergeCell ref="F6:G6"/>
    <mergeCell ref="I6:J6"/>
    <mergeCell ref="K6:L6"/>
  </mergeCells>
  <printOptions horizontalCentered="1"/>
  <pageMargins left="0.5118110236220472" right="0.5118110236220472" top="0.2362204724409449" bottom="0.35433070866141736" header="0.3937007874015748" footer="0.2755905511811024"/>
  <pageSetup horizontalDpi="600" verticalDpi="600" orientation="portrait" paperSize="9" scale="80" r:id="rId1"/>
  <ignoredErrors>
    <ignoredError sqref="F17 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　哲也</dc:creator>
  <cp:keywords/>
  <dc:description/>
  <cp:lastModifiedBy>Administrator</cp:lastModifiedBy>
  <cp:lastPrinted>2023-01-12T05:26:30Z</cp:lastPrinted>
  <dcterms:created xsi:type="dcterms:W3CDTF">1997-07-16T13:41:18Z</dcterms:created>
  <dcterms:modified xsi:type="dcterms:W3CDTF">2023-02-01T02:29:33Z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00080026010000000000010262b10207c74006b004c800</vt:lpwstr>
  </property>
</Properties>
</file>